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tabRatio="536" activeTab="0"/>
  </bookViews>
  <sheets>
    <sheet name="calcul frais 2017" sheetId="1" r:id="rId1"/>
  </sheets>
  <definedNames>
    <definedName name="Excel_BuiltIn_Print_Area_1">'calcul frais 2017'!$B$3:$H$71</definedName>
    <definedName name="_xlnm.Print_Area" localSheetId="0">'calcul frais 2017'!$B$2:$H$71</definedName>
  </definedNames>
  <calcPr fullCalcOnLoad="1"/>
</workbook>
</file>

<file path=xl/sharedStrings.xml><?xml version="1.0" encoding="utf-8"?>
<sst xmlns="http://schemas.openxmlformats.org/spreadsheetml/2006/main" count="75" uniqueCount="60">
  <si>
    <t>et de la redevance Agence de l'eau Adour-Garonne pour prélèvement sur la ressource en eau</t>
  </si>
  <si>
    <t>- en eaux superficielles en ZRE</t>
  </si>
  <si>
    <r>
      <t>m</t>
    </r>
    <r>
      <rPr>
        <vertAlign val="superscript"/>
        <sz val="10"/>
        <rFont val="Verdana"/>
        <family val="2"/>
      </rPr>
      <t>3</t>
    </r>
  </si>
  <si>
    <t>- en eaux superficielles hors ZRE</t>
  </si>
  <si>
    <t>- en nappe captive</t>
  </si>
  <si>
    <t>- dans un plan d'eau</t>
  </si>
  <si>
    <t>(non soumis au paiement de la partie variable des frais de gestion de l'O.U. Tarn)</t>
  </si>
  <si>
    <t>- par irrigation gravitaire en ZRE</t>
  </si>
  <si>
    <t>- par irrigation gravitaire hors ZRE</t>
  </si>
  <si>
    <r>
      <t>m</t>
    </r>
    <r>
      <rPr>
        <b/>
        <vertAlign val="superscript"/>
        <sz val="10"/>
        <rFont val="Verdana"/>
        <family val="2"/>
      </rPr>
      <t>3</t>
    </r>
  </si>
  <si>
    <t>montant des frais de gestion de l'O.U. Tarn</t>
  </si>
  <si>
    <t>partie fixe :</t>
  </si>
  <si>
    <t>€ HT</t>
  </si>
  <si>
    <t>partie variable :</t>
  </si>
  <si>
    <t xml:space="preserve">total des frais de gestion HT = </t>
  </si>
  <si>
    <t>TVA 20 %</t>
  </si>
  <si>
    <t>€</t>
  </si>
  <si>
    <t>total des frais de gestion TTC</t>
  </si>
  <si>
    <t>€ TTC</t>
  </si>
  <si>
    <t>redevance estimée sans O.U.</t>
  </si>
  <si>
    <t>différence</t>
  </si>
  <si>
    <t>taux Agence de l'eau applicables dans le périmètre de l'OU Tarn :</t>
  </si>
  <si>
    <r>
      <t>(en c€/m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)</t>
    </r>
  </si>
  <si>
    <t>Origine de l'eau</t>
  </si>
  <si>
    <t>Lieu de prélèvement</t>
  </si>
  <si>
    <t>eaux superficielles</t>
  </si>
  <si>
    <t>ZRE</t>
  </si>
  <si>
    <t>hors ZRE</t>
  </si>
  <si>
    <t>nappes captives</t>
  </si>
  <si>
    <t>pas de distinction</t>
  </si>
  <si>
    <t>retenues collinaires</t>
  </si>
  <si>
    <t>irrigation gravitaire</t>
  </si>
  <si>
    <t>(source : agence de l'eau Adour-Garonne)</t>
  </si>
  <si>
    <t>Cette feuille de calcul peut être utilisée pour estimer le montant des frais de gestion de l'O.U. Tarn (Organisme unique du sous-bassin Tarn).</t>
  </si>
  <si>
    <t>(baisse du montant de la redevance depuis la mise en place des O.U.)</t>
  </si>
  <si>
    <t>A NOTER</t>
  </si>
  <si>
    <t>seuil déclartion prélèvement</t>
  </si>
  <si>
    <t>seuil émission paiement</t>
  </si>
  <si>
    <t>m3</t>
  </si>
  <si>
    <t>Votre situation vis-à-vis de l'Agence de l'eau :</t>
  </si>
  <si>
    <t>En théorie il n'est pas nécessaire de déclarer un total de prélèvement inférieur à 7000 m3. Vous n'aurez rien à payer.</t>
  </si>
  <si>
    <t>En théorie un montant inférieur à 100 € n'entraîne pas de paiement à l'Agence de l'eau Adour-Garonne</t>
  </si>
  <si>
    <t>pas de prélèvement donc pas de paiement de redevance Agence de l'eau Adour-Garonne</t>
  </si>
  <si>
    <t>Estimation du montant des frais de gestion de l'Organisme unique du sous-bassin Tarn (O.U. Tarn)</t>
  </si>
  <si>
    <t>Tout prélèvement d'eau pour l'irrigation est soumis à la redevance Agence de l'eau, sous conditions.</t>
  </si>
  <si>
    <t>Le taux "ZRE" ne s'applique plus dès lors qu'il existe un O.U. C'est le taux "hors ZRE" qui s'applique dans ce cas.</t>
  </si>
  <si>
    <t>redevance estimée avec O.U.</t>
  </si>
  <si>
    <t>pour la campagne</t>
  </si>
  <si>
    <t>(c'est le montant qui aurait été dû sans la présence de l'O.U. Tarn</t>
  </si>
  <si>
    <t>(cest le montant depuis la désignation de l'O.U. Tarn le 31/01/2013)</t>
  </si>
  <si>
    <t>Les préleveurs qui n'ont pour ressource qu'un (ou plusieurs) plan(s) d'eau en période d'étiage ne sont pas soumis au paiement des frais de gestion</t>
  </si>
  <si>
    <t>La redevance irrigation de l'Agence de l'eau est calculée sur les prélèvements de l'année entière, pas seulement entre juin et octobre.</t>
  </si>
  <si>
    <r>
      <t xml:space="preserve">Cette feuille de calcul a été réalisée afin d'être compatible avec </t>
    </r>
    <r>
      <rPr>
        <i/>
        <sz val="9"/>
        <rFont val="Verdana"/>
        <family val="2"/>
      </rPr>
      <t>Microsoft Excel</t>
    </r>
    <r>
      <rPr>
        <sz val="9"/>
        <rFont val="Verdana"/>
        <family val="2"/>
      </rPr>
      <t xml:space="preserve"> et </t>
    </r>
    <r>
      <rPr>
        <i/>
        <sz val="9"/>
        <rFont val="Verdana"/>
        <family val="2"/>
      </rPr>
      <t>Open Office Calc</t>
    </r>
    <r>
      <rPr>
        <sz val="9"/>
        <rFont val="Verdana"/>
        <family val="2"/>
      </rPr>
      <t>.</t>
    </r>
  </si>
  <si>
    <t>de l'OU Tarn.</t>
  </si>
  <si>
    <t>le calcul se fait ensuite automatiquement</t>
  </si>
  <si>
    <r>
      <t>saisir uniquement les volumes prélevés dans les cellules prévues à cet effet</t>
    </r>
    <r>
      <rPr>
        <b/>
        <sz val="10"/>
        <color indexed="10"/>
        <rFont val="Verdana"/>
        <family val="2"/>
      </rPr>
      <t xml:space="preserve"> (cellules grisées),</t>
    </r>
  </si>
  <si>
    <t>montant estimé de la redevance Agence de l'eau Adour-Garonne</t>
  </si>
  <si>
    <t>ZRE*</t>
  </si>
  <si>
    <t>* cliquez ici pour voir la carte et la définition de la ZRE</t>
  </si>
  <si>
    <t>cliquez ici pour voir la carte relative à la ZRE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</si>
</sst>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  <numFmt numFmtId="165" formatCode="#,##0.00;[Red]\-#,##0.00"/>
  </numFmts>
  <fonts count="62"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vertAlign val="superscript"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u val="single"/>
      <sz val="10"/>
      <name val="Verdana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Verdana"/>
      <family val="2"/>
    </font>
    <font>
      <sz val="7"/>
      <name val="Verdana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Verdana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Verdana"/>
      <family val="2"/>
    </font>
    <font>
      <u val="single"/>
      <sz val="9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0" borderId="0" applyNumberFormat="0" applyBorder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164" fontId="4" fillId="33" borderId="13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right"/>
      <protection/>
    </xf>
    <xf numFmtId="165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165" fontId="3" fillId="0" borderId="17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4" fillId="34" borderId="18" xfId="0" applyFont="1" applyFill="1" applyBorder="1" applyAlignment="1" applyProtection="1">
      <alignment horizontal="right"/>
      <protection/>
    </xf>
    <xf numFmtId="165" fontId="4" fillId="34" borderId="14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65" fontId="3" fillId="35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165" fontId="8" fillId="0" borderId="17" xfId="0" applyNumberFormat="1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36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15" fillId="37" borderId="10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2" fillId="38" borderId="0" xfId="0" applyFont="1" applyFill="1" applyBorder="1" applyAlignment="1" applyProtection="1">
      <alignment horizontal="left" wrapText="1"/>
      <protection/>
    </xf>
    <xf numFmtId="0" fontId="2" fillId="38" borderId="0" xfId="0" applyFont="1" applyFill="1" applyBorder="1" applyAlignment="1" applyProtection="1">
      <alignment wrapText="1"/>
      <protection/>
    </xf>
    <xf numFmtId="0" fontId="3" fillId="39" borderId="10" xfId="0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165" fontId="4" fillId="40" borderId="0" xfId="0" applyNumberFormat="1" applyFont="1" applyFill="1" applyAlignment="1" applyProtection="1">
      <alignment/>
      <protection/>
    </xf>
    <xf numFmtId="0" fontId="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64" fontId="3" fillId="41" borderId="0" xfId="0" applyNumberFormat="1" applyFont="1" applyFill="1" applyAlignment="1" applyProtection="1">
      <alignment/>
      <protection locked="0"/>
    </xf>
    <xf numFmtId="0" fontId="61" fillId="0" borderId="0" xfId="45" applyFont="1" applyAlignment="1" applyProtection="1">
      <alignment/>
      <protection/>
    </xf>
    <xf numFmtId="0" fontId="4" fillId="42" borderId="14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27" borderId="14" xfId="0" applyFont="1" applyFill="1" applyBorder="1" applyAlignment="1" applyProtection="1">
      <alignment/>
      <protection/>
    </xf>
    <xf numFmtId="0" fontId="3" fillId="27" borderId="15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 applyProtection="1">
      <alignment horizontal="center" wrapText="1"/>
      <protection/>
    </xf>
    <xf numFmtId="0" fontId="60" fillId="43" borderId="0" xfId="0" applyFont="1" applyFill="1" applyBorder="1" applyAlignment="1" applyProtection="1">
      <alignment horizontal="center"/>
      <protection/>
    </xf>
    <xf numFmtId="0" fontId="4" fillId="44" borderId="15" xfId="0" applyFont="1" applyFill="1" applyBorder="1" applyAlignment="1" applyProtection="1">
      <alignment horizontal="left"/>
      <protection/>
    </xf>
    <xf numFmtId="0" fontId="4" fillId="44" borderId="21" xfId="0" applyFont="1" applyFill="1" applyBorder="1" applyAlignment="1" applyProtection="1">
      <alignment horizontal="left"/>
      <protection/>
    </xf>
    <xf numFmtId="0" fontId="4" fillId="44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48" fillId="0" borderId="0" xfId="45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38" borderId="0" xfId="0" applyFont="1" applyFill="1" applyBorder="1" applyAlignment="1" applyProtection="1">
      <alignment horizontal="right" wrapText="1"/>
      <protection/>
    </xf>
    <xf numFmtId="0" fontId="16" fillId="0" borderId="0" xfId="0" applyFont="1" applyAlignment="1" applyProtection="1">
      <alignment/>
      <protection/>
    </xf>
    <xf numFmtId="0" fontId="4" fillId="45" borderId="14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28" borderId="0" xfId="0" applyFont="1" applyFill="1" applyBorder="1" applyAlignment="1" applyProtection="1">
      <alignment/>
      <protection/>
    </xf>
    <xf numFmtId="0" fontId="3" fillId="28" borderId="11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0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F0FF"/>
      <rgbColor rgb="00DCFFCD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9525</xdr:rowOff>
    </xdr:from>
    <xdr:to>
      <xdr:col>1</xdr:col>
      <xdr:colOff>1114425</xdr:colOff>
      <xdr:row>70</xdr:row>
      <xdr:rowOff>152400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1801475"/>
          <a:ext cx="11144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63</xdr:row>
      <xdr:rowOff>47625</xdr:rowOff>
    </xdr:from>
    <xdr:to>
      <xdr:col>2</xdr:col>
      <xdr:colOff>152400</xdr:colOff>
      <xdr:row>70</xdr:row>
      <xdr:rowOff>152400</xdr:rowOff>
    </xdr:to>
    <xdr:pic>
      <xdr:nvPicPr>
        <xdr:cNvPr id="2" name="Image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839575"/>
          <a:ext cx="13716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rn.chambre-agriculture.fr/fileadmin/user_upload/Occitanie/074_Inst-Tarn/4-AGROENVIRONNEMENT/Eau_OU_Irrigation/organisme_unique/ZRE_OU_Tarn_1600.jpeg" TargetMode="External" /><Relationship Id="rId2" Type="http://schemas.openxmlformats.org/officeDocument/2006/relationships/hyperlink" Target="https://tarn.chambre-agriculture.fr/fileadmin/user_upload/Occitanie/074_Inst-Tarn/4-AGROENVIRONNEMENT/Eau_OU_Irrigation/organisme_unique/ZRE_OU_Tarn_1600.jpe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9"/>
  <sheetViews>
    <sheetView showGridLines="0" tabSelected="1" zoomScaleSheetLayoutView="100" workbookViewId="0" topLeftCell="A1">
      <selection activeCell="F15" sqref="F15"/>
    </sheetView>
  </sheetViews>
  <sheetFormatPr defaultColWidth="11.57421875" defaultRowHeight="12.75"/>
  <cols>
    <col min="1" max="1" width="3.421875" style="1" customWidth="1"/>
    <col min="2" max="2" width="37.00390625" style="1" customWidth="1"/>
    <col min="3" max="3" width="11.7109375" style="1" customWidth="1"/>
    <col min="4" max="4" width="7.28125" style="1" customWidth="1"/>
    <col min="5" max="5" width="17.28125" style="1" customWidth="1"/>
    <col min="6" max="6" width="20.57421875" style="1" customWidth="1"/>
    <col min="7" max="7" width="8.7109375" style="1" customWidth="1"/>
    <col min="8" max="8" width="30.8515625" style="1" customWidth="1"/>
    <col min="9" max="10" width="11.57421875" style="1" customWidth="1"/>
    <col min="11" max="11" width="24.140625" style="1" hidden="1" customWidth="1"/>
    <col min="12" max="12" width="22.421875" style="2" hidden="1" customWidth="1"/>
    <col min="13" max="13" width="5.57421875" style="1" hidden="1" customWidth="1"/>
    <col min="14" max="14" width="0" style="1" hidden="1" customWidth="1"/>
    <col min="15" max="16384" width="11.57421875" style="1" customWidth="1"/>
  </cols>
  <sheetData>
    <row r="2" spans="2:8" ht="12.75" customHeight="1">
      <c r="B2" s="71" t="s">
        <v>43</v>
      </c>
      <c r="C2" s="71"/>
      <c r="D2" s="71"/>
      <c r="E2" s="71"/>
      <c r="F2" s="71"/>
      <c r="G2" s="71"/>
      <c r="H2" s="71"/>
    </row>
    <row r="3" spans="2:8" ht="12.75" customHeight="1">
      <c r="B3" s="71" t="s">
        <v>0</v>
      </c>
      <c r="C3" s="71"/>
      <c r="D3" s="71"/>
      <c r="E3" s="71"/>
      <c r="F3" s="71"/>
      <c r="G3" s="71"/>
      <c r="H3" s="71"/>
    </row>
    <row r="4" spans="2:8" ht="15" customHeight="1">
      <c r="B4" s="81" t="s">
        <v>47</v>
      </c>
      <c r="C4" s="81"/>
      <c r="D4" s="81"/>
      <c r="E4" s="81"/>
      <c r="F4" s="51">
        <v>2020</v>
      </c>
      <c r="G4" s="52"/>
      <c r="H4" s="52"/>
    </row>
    <row r="5" spans="3:8" ht="12.75">
      <c r="C5" s="3"/>
      <c r="D5" s="3"/>
      <c r="E5" s="3"/>
      <c r="F5" s="3"/>
      <c r="G5" s="3"/>
      <c r="H5" s="3"/>
    </row>
    <row r="6" spans="2:8" ht="12.75">
      <c r="B6" s="72" t="s">
        <v>55</v>
      </c>
      <c r="C6" s="72"/>
      <c r="D6" s="72"/>
      <c r="E6" s="72"/>
      <c r="F6" s="72"/>
      <c r="G6" s="72"/>
      <c r="H6" s="72"/>
    </row>
    <row r="7" spans="2:8" ht="12.75">
      <c r="B7" s="72" t="s">
        <v>54</v>
      </c>
      <c r="C7" s="72"/>
      <c r="D7" s="72"/>
      <c r="E7" s="72"/>
      <c r="F7" s="72"/>
      <c r="G7" s="72"/>
      <c r="H7" s="72"/>
    </row>
    <row r="8" spans="2:8" ht="12.75">
      <c r="B8" s="4"/>
      <c r="C8" s="3"/>
      <c r="D8" s="3"/>
      <c r="E8" s="3"/>
      <c r="F8" s="3"/>
      <c r="G8" s="3"/>
      <c r="H8" s="3"/>
    </row>
    <row r="9" spans="2:8" ht="15.75" customHeight="1">
      <c r="B9" s="73" t="str">
        <f>CONCATENATE("saisir les volumes prélevés entre le 1er juin et le 31 octobre ",F4-1," (période d'étiage)")</f>
        <v>saisir les volumes prélevés entre le 1er juin et le 31 octobre 2019 (période d'étiage)</v>
      </c>
      <c r="C9" s="74"/>
      <c r="D9" s="74"/>
      <c r="E9" s="74"/>
      <c r="F9" s="74"/>
      <c r="G9" s="74"/>
      <c r="H9" s="75"/>
    </row>
    <row r="10" spans="2:8" ht="15.75" customHeight="1">
      <c r="B10" s="5"/>
      <c r="C10" s="3"/>
      <c r="D10" s="3"/>
      <c r="E10" s="3"/>
      <c r="F10" s="3"/>
      <c r="G10" s="3"/>
      <c r="H10" s="6"/>
    </row>
    <row r="11" spans="2:8" ht="15.75" customHeight="1">
      <c r="B11" s="7" t="s">
        <v>1</v>
      </c>
      <c r="C11" s="59">
        <v>0</v>
      </c>
      <c r="D11" s="3" t="s">
        <v>2</v>
      </c>
      <c r="E11" s="78" t="s">
        <v>59</v>
      </c>
      <c r="F11" s="78"/>
      <c r="G11" s="3"/>
      <c r="H11" s="6"/>
    </row>
    <row r="12" spans="2:8" ht="15.75" customHeight="1">
      <c r="B12" s="7" t="s">
        <v>3</v>
      </c>
      <c r="C12" s="59">
        <v>0</v>
      </c>
      <c r="D12" s="3" t="s">
        <v>2</v>
      </c>
      <c r="E12" s="78"/>
      <c r="F12" s="78"/>
      <c r="G12" s="3"/>
      <c r="H12" s="6"/>
    </row>
    <row r="13" spans="2:8" ht="15.75" customHeight="1">
      <c r="B13" s="7" t="s">
        <v>4</v>
      </c>
      <c r="C13" s="59">
        <v>0</v>
      </c>
      <c r="D13" s="3" t="s">
        <v>2</v>
      </c>
      <c r="E13" s="3"/>
      <c r="F13" s="3"/>
      <c r="G13" s="3"/>
      <c r="H13" s="6"/>
    </row>
    <row r="14" spans="2:8" ht="15.75" customHeight="1">
      <c r="B14" s="7" t="s">
        <v>5</v>
      </c>
      <c r="C14" s="59">
        <v>0</v>
      </c>
      <c r="D14" s="3" t="s">
        <v>2</v>
      </c>
      <c r="E14" s="76" t="s">
        <v>6</v>
      </c>
      <c r="F14" s="76"/>
      <c r="G14" s="76"/>
      <c r="H14" s="77"/>
    </row>
    <row r="15" spans="2:8" ht="15.75" customHeight="1">
      <c r="B15" s="7" t="s">
        <v>7</v>
      </c>
      <c r="C15" s="59">
        <v>0</v>
      </c>
      <c r="D15" s="3" t="s">
        <v>2</v>
      </c>
      <c r="E15" s="3"/>
      <c r="F15" s="3"/>
      <c r="G15" s="3"/>
      <c r="H15" s="6"/>
    </row>
    <row r="16" spans="2:8" ht="15.75" customHeight="1">
      <c r="B16" s="7" t="s">
        <v>8</v>
      </c>
      <c r="C16" s="59">
        <v>0</v>
      </c>
      <c r="D16" s="3" t="s">
        <v>2</v>
      </c>
      <c r="E16" s="3"/>
      <c r="F16" s="3"/>
      <c r="G16" s="3"/>
      <c r="H16" s="6"/>
    </row>
    <row r="17" spans="2:8" ht="15.75" customHeight="1">
      <c r="B17" s="8" t="str">
        <f>CONCATENATE("volume total prélevé en ",F4-1)</f>
        <v>volume total prélevé en 2019</v>
      </c>
      <c r="C17" s="9">
        <f>SUM(C11:C13,C15:C16)</f>
        <v>0</v>
      </c>
      <c r="D17" s="10" t="s">
        <v>9</v>
      </c>
      <c r="E17" s="11"/>
      <c r="F17" s="11"/>
      <c r="G17" s="11"/>
      <c r="H17" s="12"/>
    </row>
    <row r="18" spans="2:8" ht="15.75" customHeight="1">
      <c r="B18" s="3"/>
      <c r="C18" s="3"/>
      <c r="D18" s="3"/>
      <c r="E18" s="3"/>
      <c r="F18" s="3"/>
      <c r="G18" s="3"/>
      <c r="H18" s="3"/>
    </row>
    <row r="19" spans="2:8" ht="15.75" customHeight="1">
      <c r="B19" s="3"/>
      <c r="C19" s="3"/>
      <c r="D19" s="3"/>
      <c r="E19" s="3"/>
      <c r="F19" s="3"/>
      <c r="G19" s="3"/>
      <c r="H19" s="3"/>
    </row>
    <row r="20" spans="2:8" ht="15.75" customHeight="1">
      <c r="B20" s="3"/>
      <c r="C20" s="3"/>
      <c r="D20" s="3"/>
      <c r="E20" s="3"/>
      <c r="F20" s="3"/>
      <c r="G20" s="3"/>
      <c r="H20" s="3"/>
    </row>
    <row r="21" spans="2:8" ht="15.75" customHeight="1">
      <c r="B21" s="61" t="s">
        <v>10</v>
      </c>
      <c r="C21" s="61"/>
      <c r="D21" s="61"/>
      <c r="E21" s="61"/>
      <c r="F21" s="61"/>
      <c r="G21" s="61"/>
      <c r="H21" s="61"/>
    </row>
    <row r="22" spans="2:8" ht="15.75" customHeight="1">
      <c r="B22" s="5"/>
      <c r="C22" s="3"/>
      <c r="D22" s="3"/>
      <c r="E22" s="3"/>
      <c r="F22" s="3"/>
      <c r="G22" s="3"/>
      <c r="H22" s="6"/>
    </row>
    <row r="23" spans="2:12" ht="15.75" customHeight="1">
      <c r="B23" s="13" t="s">
        <v>11</v>
      </c>
      <c r="C23" s="14">
        <v>40</v>
      </c>
      <c r="D23" s="15" t="s">
        <v>12</v>
      </c>
      <c r="E23" s="62" t="str">
        <f>CONCATENATE("(",C23," € HT payable par tout préleveur de l'OU Tarn)")</f>
        <v>(40 € HT payable par tout préleveur de l'OU Tarn)</v>
      </c>
      <c r="F23" s="62"/>
      <c r="G23" s="62"/>
      <c r="H23" s="16"/>
      <c r="L23" s="1"/>
    </row>
    <row r="24" spans="2:12" ht="15.75" customHeight="1">
      <c r="B24" s="13" t="s">
        <v>13</v>
      </c>
      <c r="C24" s="17">
        <f>C17*1.6/1000</f>
        <v>0</v>
      </c>
      <c r="D24" s="18" t="s">
        <v>12</v>
      </c>
      <c r="E24" s="62" t="str">
        <f>CONCATENATE("(1,60 € HT / 1000 m3 prélevés pendant la période d'étiage ",F4-1," hors plan d'eau)")</f>
        <v>(1,60 € HT / 1000 m3 prélevés pendant la période d'étiage 2019 hors plan d'eau)</v>
      </c>
      <c r="F24" s="62"/>
      <c r="G24" s="62"/>
      <c r="H24" s="63"/>
      <c r="L24" s="1"/>
    </row>
    <row r="25" spans="2:12" ht="15.75" customHeight="1">
      <c r="B25" s="19" t="s">
        <v>14</v>
      </c>
      <c r="C25" s="20">
        <f>SUM(C23:C24)</f>
        <v>40</v>
      </c>
      <c r="D25" s="21" t="s">
        <v>12</v>
      </c>
      <c r="E25" s="3"/>
      <c r="F25" s="3"/>
      <c r="G25" s="3"/>
      <c r="H25" s="6"/>
      <c r="L25" s="1"/>
    </row>
    <row r="26" spans="2:12" ht="15.75" customHeight="1">
      <c r="B26" s="22" t="s">
        <v>15</v>
      </c>
      <c r="C26" s="23">
        <f>C25*0.2</f>
        <v>8</v>
      </c>
      <c r="D26" s="3" t="s">
        <v>16</v>
      </c>
      <c r="E26" s="3"/>
      <c r="F26" s="3"/>
      <c r="G26" s="3"/>
      <c r="H26" s="6"/>
      <c r="L26" s="1"/>
    </row>
    <row r="27" spans="2:12" ht="15.75" customHeight="1">
      <c r="B27" s="24" t="s">
        <v>17</v>
      </c>
      <c r="C27" s="25">
        <f>C25+C26</f>
        <v>48</v>
      </c>
      <c r="D27" s="26" t="s">
        <v>18</v>
      </c>
      <c r="E27" s="11"/>
      <c r="F27" s="11"/>
      <c r="G27" s="11"/>
      <c r="H27" s="12"/>
      <c r="L27" s="1"/>
    </row>
    <row r="28" spans="2:12" ht="15.75" customHeight="1">
      <c r="B28" s="27"/>
      <c r="C28" s="3"/>
      <c r="D28" s="3"/>
      <c r="E28" s="3"/>
      <c r="F28" s="3"/>
      <c r="G28" s="3"/>
      <c r="H28" s="3"/>
      <c r="L28" s="1"/>
    </row>
    <row r="29" spans="2:12" ht="15.75" customHeight="1">
      <c r="B29" s="3"/>
      <c r="C29" s="3"/>
      <c r="D29" s="3"/>
      <c r="E29" s="3"/>
      <c r="F29" s="3"/>
      <c r="G29" s="3"/>
      <c r="H29" s="3"/>
      <c r="L29" s="1"/>
    </row>
    <row r="30" spans="2:12" ht="15.75" customHeight="1">
      <c r="B30" s="3"/>
      <c r="C30" s="3"/>
      <c r="D30" s="3"/>
      <c r="E30" s="3"/>
      <c r="F30" s="3"/>
      <c r="G30" s="3"/>
      <c r="H30" s="3"/>
      <c r="L30" s="1"/>
    </row>
    <row r="31" spans="2:12" ht="15.75" customHeight="1">
      <c r="B31" s="83" t="s">
        <v>56</v>
      </c>
      <c r="C31" s="83"/>
      <c r="D31" s="83"/>
      <c r="E31" s="83"/>
      <c r="F31" s="83"/>
      <c r="G31" s="83"/>
      <c r="H31" s="83"/>
      <c r="L31" s="1"/>
    </row>
    <row r="32" spans="2:12" ht="15.75" customHeight="1">
      <c r="B32" s="84" t="str">
        <f>CONCATENATE("payable en ",F4," sur les prélèvements effectués en ",F4-1)</f>
        <v>payable en 2020 sur les prélèvements effectués en 2019</v>
      </c>
      <c r="C32" s="85"/>
      <c r="D32" s="85"/>
      <c r="E32" s="85"/>
      <c r="F32" s="85"/>
      <c r="G32" s="85"/>
      <c r="H32" s="86"/>
      <c r="L32" s="1"/>
    </row>
    <row r="33" spans="2:8" s="28" customFormat="1" ht="15.75" customHeight="1">
      <c r="B33" s="29"/>
      <c r="C33" s="30"/>
      <c r="D33" s="30"/>
      <c r="E33" s="30"/>
      <c r="F33" s="30"/>
      <c r="G33" s="30"/>
      <c r="H33" s="31"/>
    </row>
    <row r="34" spans="2:14" ht="15.75" customHeight="1">
      <c r="B34" s="53" t="s">
        <v>19</v>
      </c>
      <c r="C34" s="32">
        <f>(C11*G42+C12*G43+C13*G44+C14*G45+C15*G46+C16*G47)/100</f>
        <v>0</v>
      </c>
      <c r="D34" s="33" t="s">
        <v>16</v>
      </c>
      <c r="E34" s="87" t="s">
        <v>48</v>
      </c>
      <c r="F34" s="87"/>
      <c r="G34" s="87"/>
      <c r="H34" s="88"/>
      <c r="K34" s="64"/>
      <c r="L34" s="64"/>
      <c r="M34" s="64"/>
      <c r="N34" s="64"/>
    </row>
    <row r="35" spans="2:12" ht="15.75" customHeight="1">
      <c r="B35" s="54" t="s">
        <v>46</v>
      </c>
      <c r="C35" s="55">
        <f>(SUM(C11:C12)*G43+C13*G44+C14*G45+SUM(C15:C16)*G47)/100</f>
        <v>0</v>
      </c>
      <c r="D35" s="56" t="s">
        <v>16</v>
      </c>
      <c r="E35" s="65" t="s">
        <v>49</v>
      </c>
      <c r="F35" s="65"/>
      <c r="G35" s="65"/>
      <c r="H35" s="66"/>
      <c r="L35" s="1"/>
    </row>
    <row r="36" spans="2:12" ht="15.75" customHeight="1">
      <c r="B36" s="34" t="s">
        <v>20</v>
      </c>
      <c r="C36" s="35">
        <f>C34-C35</f>
        <v>0</v>
      </c>
      <c r="D36" s="36" t="s">
        <v>16</v>
      </c>
      <c r="E36" s="67" t="s">
        <v>34</v>
      </c>
      <c r="F36" s="67"/>
      <c r="G36" s="67"/>
      <c r="H36" s="68"/>
      <c r="L36" s="1"/>
    </row>
    <row r="37" spans="2:12" ht="15.75" customHeight="1">
      <c r="B37" s="37"/>
      <c r="C37" s="38"/>
      <c r="D37" s="39"/>
      <c r="E37" s="40"/>
      <c r="F37" s="3"/>
      <c r="G37" s="3"/>
      <c r="H37" s="6"/>
      <c r="L37" s="1"/>
    </row>
    <row r="38" spans="2:14" ht="15.75" customHeight="1">
      <c r="B38" s="49" t="s">
        <v>39</v>
      </c>
      <c r="C38" s="50"/>
      <c r="E38" s="3"/>
      <c r="F38" s="3"/>
      <c r="G38" s="3"/>
      <c r="H38" s="6"/>
      <c r="K38" s="1" t="s">
        <v>36</v>
      </c>
      <c r="L38" s="2">
        <v>7000</v>
      </c>
      <c r="M38" s="1" t="s">
        <v>38</v>
      </c>
      <c r="N38" s="1" t="s">
        <v>40</v>
      </c>
    </row>
    <row r="39" spans="2:14" ht="15.75" customHeight="1">
      <c r="B39" s="69" t="str">
        <f>IF(C17=0,N41,IF(C17&lt;L38,N38,IF(C35&lt;L39,N39,N40)))</f>
        <v>pas de prélèvement donc pas de paiement de redevance Agence de l'eau Adour-Garonne</v>
      </c>
      <c r="C39" s="70"/>
      <c r="D39" s="3"/>
      <c r="E39" s="79" t="s">
        <v>21</v>
      </c>
      <c r="F39" s="79"/>
      <c r="G39" s="79"/>
      <c r="H39" s="80"/>
      <c r="K39" s="1" t="s">
        <v>37</v>
      </c>
      <c r="L39" s="2">
        <v>100</v>
      </c>
      <c r="M39" s="1" t="s">
        <v>16</v>
      </c>
      <c r="N39" s="1" t="s">
        <v>41</v>
      </c>
    </row>
    <row r="40" spans="2:14" ht="15.75" customHeight="1">
      <c r="B40" s="69"/>
      <c r="C40" s="70"/>
      <c r="D40" s="3"/>
      <c r="E40" s="41" t="s">
        <v>22</v>
      </c>
      <c r="F40" s="42"/>
      <c r="G40" s="3"/>
      <c r="H40" s="6"/>
      <c r="N40" s="1" t="str">
        <f>CONCATENATE("Vous devriez être redevables de ",C35," € auprès de l'Agence de l'eau Adour-Garonne")</f>
        <v>Vous devriez être redevables de 0 € auprès de l'Agence de l'eau Adour-Garonne</v>
      </c>
    </row>
    <row r="41" spans="2:14" ht="15.75" customHeight="1">
      <c r="B41" s="69"/>
      <c r="C41" s="70"/>
      <c r="D41" s="3"/>
      <c r="E41" s="43" t="s">
        <v>23</v>
      </c>
      <c r="F41" s="43" t="s">
        <v>24</v>
      </c>
      <c r="G41" s="43">
        <f>F4-1</f>
        <v>2019</v>
      </c>
      <c r="H41" s="6"/>
      <c r="N41" s="1" t="s">
        <v>42</v>
      </c>
    </row>
    <row r="42" spans="2:8" ht="15.75" customHeight="1">
      <c r="B42" s="7"/>
      <c r="C42" s="3"/>
      <c r="D42" s="3"/>
      <c r="E42" s="44" t="s">
        <v>25</v>
      </c>
      <c r="F42" s="44" t="s">
        <v>57</v>
      </c>
      <c r="G42" s="45">
        <v>1.22</v>
      </c>
      <c r="H42" s="47"/>
    </row>
    <row r="43" spans="2:8" ht="15.75" customHeight="1">
      <c r="B43" s="7"/>
      <c r="C43" s="3"/>
      <c r="D43" s="3"/>
      <c r="E43" s="44" t="s">
        <v>25</v>
      </c>
      <c r="F43" s="44" t="s">
        <v>27</v>
      </c>
      <c r="G43" s="45">
        <v>0.92</v>
      </c>
      <c r="H43" s="6"/>
    </row>
    <row r="44" spans="2:8" ht="15.75" customHeight="1">
      <c r="B44" s="7"/>
      <c r="C44" s="3"/>
      <c r="D44" s="3"/>
      <c r="E44" s="44" t="s">
        <v>28</v>
      </c>
      <c r="F44" s="44" t="s">
        <v>29</v>
      </c>
      <c r="G44" s="45">
        <v>1.22</v>
      </c>
      <c r="H44" s="6"/>
    </row>
    <row r="45" spans="2:8" ht="15.75" customHeight="1">
      <c r="B45" s="7"/>
      <c r="C45" s="3"/>
      <c r="D45" s="3"/>
      <c r="E45" s="44" t="s">
        <v>30</v>
      </c>
      <c r="F45" s="44" t="s">
        <v>29</v>
      </c>
      <c r="G45" s="45">
        <v>0.92</v>
      </c>
      <c r="H45" s="6"/>
    </row>
    <row r="46" spans="2:8" ht="15.75" customHeight="1">
      <c r="B46" s="7"/>
      <c r="C46" s="3"/>
      <c r="D46" s="3"/>
      <c r="E46" s="44" t="s">
        <v>31</v>
      </c>
      <c r="F46" s="44" t="s">
        <v>26</v>
      </c>
      <c r="G46" s="45">
        <v>1</v>
      </c>
      <c r="H46" s="47"/>
    </row>
    <row r="47" spans="2:8" ht="15.75" customHeight="1">
      <c r="B47" s="7"/>
      <c r="C47" s="3"/>
      <c r="D47" s="3"/>
      <c r="E47" s="44" t="s">
        <v>31</v>
      </c>
      <c r="F47" s="44" t="s">
        <v>27</v>
      </c>
      <c r="G47" s="45">
        <v>0.5</v>
      </c>
      <c r="H47" s="6"/>
    </row>
    <row r="48" spans="2:8" ht="15.75" customHeight="1">
      <c r="B48" s="7"/>
      <c r="C48" s="3"/>
      <c r="D48" s="3"/>
      <c r="E48" s="1" t="s">
        <v>32</v>
      </c>
      <c r="H48" s="6"/>
    </row>
    <row r="49" spans="2:8" ht="15.75" customHeight="1">
      <c r="B49" s="46"/>
      <c r="C49" s="11"/>
      <c r="D49" s="11"/>
      <c r="E49" s="11"/>
      <c r="F49" s="11"/>
      <c r="G49" s="11"/>
      <c r="H49" s="12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48" t="s">
        <v>35</v>
      </c>
      <c r="C51" s="3"/>
      <c r="D51" s="3"/>
      <c r="E51" s="3"/>
      <c r="F51" s="3"/>
      <c r="G51" s="3"/>
      <c r="H51" s="3"/>
    </row>
    <row r="52" spans="2:9" ht="12.75">
      <c r="B52" s="82" t="s">
        <v>33</v>
      </c>
      <c r="C52" s="82"/>
      <c r="D52" s="82"/>
      <c r="E52" s="82"/>
      <c r="F52" s="82"/>
      <c r="G52" s="82"/>
      <c r="H52" s="82"/>
      <c r="I52" s="82"/>
    </row>
    <row r="53" spans="2:9" ht="12.75">
      <c r="B53" s="82" t="s">
        <v>50</v>
      </c>
      <c r="C53" s="82"/>
      <c r="D53" s="82"/>
      <c r="E53" s="82"/>
      <c r="F53" s="82"/>
      <c r="G53" s="82"/>
      <c r="H53" s="82"/>
      <c r="I53" s="82"/>
    </row>
    <row r="54" spans="2:9" ht="12.75">
      <c r="B54" s="57" t="s">
        <v>53</v>
      </c>
      <c r="C54" s="57"/>
      <c r="D54" s="57"/>
      <c r="E54" s="57"/>
      <c r="F54" s="57"/>
      <c r="G54" s="57"/>
      <c r="H54" s="57"/>
      <c r="I54" s="58"/>
    </row>
    <row r="55" spans="2:9" ht="12.75">
      <c r="B55" s="57" t="s">
        <v>44</v>
      </c>
      <c r="C55" s="57"/>
      <c r="D55" s="57"/>
      <c r="E55" s="57"/>
      <c r="F55" s="57"/>
      <c r="G55" s="57"/>
      <c r="H55" s="57"/>
      <c r="I55" s="58"/>
    </row>
    <row r="56" spans="2:9" ht="12.75">
      <c r="B56" s="57" t="s">
        <v>51</v>
      </c>
      <c r="C56" s="57"/>
      <c r="D56" s="57"/>
      <c r="E56" s="57"/>
      <c r="F56" s="57"/>
      <c r="G56" s="57"/>
      <c r="H56" s="57"/>
      <c r="I56" s="58"/>
    </row>
    <row r="57" spans="2:9" ht="12.75">
      <c r="B57" s="57" t="s">
        <v>45</v>
      </c>
      <c r="C57" s="57"/>
      <c r="D57" s="57"/>
      <c r="E57" s="57"/>
      <c r="F57" s="57"/>
      <c r="G57" s="57"/>
      <c r="H57" s="57"/>
      <c r="I57" s="58"/>
    </row>
    <row r="58" spans="2:9" ht="12.75">
      <c r="B58" s="57" t="s">
        <v>52</v>
      </c>
      <c r="C58" s="57"/>
      <c r="D58" s="57"/>
      <c r="E58" s="57"/>
      <c r="F58" s="57"/>
      <c r="G58" s="57"/>
      <c r="H58" s="57"/>
      <c r="I58" s="58"/>
    </row>
    <row r="59" spans="2:8" ht="12.75">
      <c r="B59" s="60" t="s">
        <v>58</v>
      </c>
      <c r="C59" s="3"/>
      <c r="D59" s="3"/>
      <c r="E59" s="3"/>
      <c r="F59" s="3"/>
      <c r="G59" s="3"/>
      <c r="H59" s="3"/>
    </row>
  </sheetData>
  <sheetProtection password="88C9" sheet="1"/>
  <mergeCells count="21">
    <mergeCell ref="B52:I52"/>
    <mergeCell ref="B53:I53"/>
    <mergeCell ref="B7:H7"/>
    <mergeCell ref="B31:H31"/>
    <mergeCell ref="B32:H32"/>
    <mergeCell ref="E34:H34"/>
    <mergeCell ref="E23:G23"/>
    <mergeCell ref="B2:H2"/>
    <mergeCell ref="B3:H3"/>
    <mergeCell ref="B6:H6"/>
    <mergeCell ref="B9:H9"/>
    <mergeCell ref="E14:H14"/>
    <mergeCell ref="E11:F12"/>
    <mergeCell ref="B4:E4"/>
    <mergeCell ref="B21:H21"/>
    <mergeCell ref="E24:H24"/>
    <mergeCell ref="K34:N34"/>
    <mergeCell ref="E35:H35"/>
    <mergeCell ref="E36:H36"/>
    <mergeCell ref="B39:C41"/>
    <mergeCell ref="E39:H39"/>
  </mergeCells>
  <hyperlinks>
    <hyperlink ref="B59" r:id="rId1" display="* cliquez ici pour voir la carte et la définition de la ZRE"/>
    <hyperlink ref="E11:F12" r:id="rId2" display="cliquez ici pour voir la carte relative à la ZRE"/>
  </hyperlinks>
  <printOptions/>
  <pageMargins left="0.3937007874015748" right="0.31496062992125984" top="0.35433070866141736" bottom="1.0236220472440944" header="0.5118110236220472" footer="0.6692913385826772"/>
  <pageSetup firstPageNumber="1" useFirstPageNumber="1" fitToHeight="1" fitToWidth="1" horizontalDpi="300" verticalDpi="300" orientation="portrait" paperSize="9" scale="73" r:id="rId4"/>
  <headerFooter alignWithMargins="0">
    <oddFooter>&amp;LCe document a été réalisé avec le soutien financier
de l'Agence de l'eau Adour-Garonne&amp;R&amp;"Verdana,Normal"édition : CA 81, sept. 2019
source : CA 81, Agence de l'eau Adour-Garonne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MARRE Clarisse</dc:creator>
  <cp:keywords/>
  <dc:description/>
  <cp:lastModifiedBy>ca81</cp:lastModifiedBy>
  <cp:lastPrinted>2019-09-24T07:59:02Z</cp:lastPrinted>
  <dcterms:created xsi:type="dcterms:W3CDTF">2019-09-24T08:25:51Z</dcterms:created>
  <dcterms:modified xsi:type="dcterms:W3CDTF">2019-09-24T08:25:51Z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