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440" yWindow="0" windowWidth="12660" windowHeight="9675" tabRatio="711" activeTab="1"/>
  </bookViews>
  <sheets>
    <sheet name="Mode d'emploi" sheetId="1" r:id="rId1"/>
    <sheet name="Calcul" sheetId="2" r:id="rId2"/>
    <sheet name="Références" sheetId="3" r:id="rId3"/>
    <sheet name="Enregistrement_Impression" sheetId="4" state="hidden" r:id="rId4"/>
    <sheet name="Sauvegarde des calculs" sheetId="5" r:id="rId5"/>
  </sheets>
  <externalReferences>
    <externalReference r:id="rId8"/>
    <externalReference r:id="rId9"/>
    <externalReference r:id="rId10"/>
  </externalReferences>
  <definedNames>
    <definedName name="abaques" localSheetId="0">#REF!</definedName>
    <definedName name="abaques">'Références'!$C$4:$U$46</definedName>
    <definedName name="Biomasse" localSheetId="0">'[3]Data'!$Q$214:$Q$433</definedName>
    <definedName name="Biomasse">'[2]Data'!$Q$214:$Q$433</definedName>
    <definedName name="ChoixEspèce" localSheetId="0">#REF!</definedName>
    <definedName name="ChoixEspèce">'Références'!$A$4:$A$46</definedName>
    <definedName name="ClasseBiomasse" localSheetId="0">#REF!</definedName>
    <definedName name="ClasseBiomasse">'Références'!#REF!</definedName>
    <definedName name="ClasseDurée" localSheetId="0">#REF!</definedName>
    <definedName name="ClasseDurée">'Références'!#REF!</definedName>
    <definedName name="hauteur" localSheetId="0">'[3]Data'!$R$214:$R$433</definedName>
    <definedName name="hauteur">'[2]Data'!$R$214:$R$433</definedName>
    <definedName name="Sélection" localSheetId="0">'[3]Data'!$P$1048:$P$1053</definedName>
    <definedName name="Sélection">'[2]Data'!$P$1048:$P$1053</definedName>
    <definedName name="Somme" localSheetId="0">'[3]Data'!$AH$214:$AH$433</definedName>
    <definedName name="Somme">'[2]Data'!$AH$214:$AH$433</definedName>
  </definedNames>
  <calcPr fullCalcOnLoad="1"/>
</workbook>
</file>

<file path=xl/comments3.xml><?xml version="1.0" encoding="utf-8"?>
<comments xmlns="http://schemas.openxmlformats.org/spreadsheetml/2006/main">
  <authors>
    <author>Seb</author>
    <author> </author>
  </authors>
  <commentList>
    <comment ref="N3" authorId="0">
      <text>
        <r>
          <rPr>
            <b/>
            <sz val="8"/>
            <rFont val="Tahoma"/>
            <family val="2"/>
          </rPr>
          <t>Hauteur max où l'équation peut-être appliquée</t>
        </r>
        <r>
          <rPr>
            <sz val="8"/>
            <rFont val="Tahoma"/>
            <family val="2"/>
          </rPr>
          <t xml:space="preserve">
</t>
        </r>
      </text>
    </comment>
    <comment ref="T2" authorId="1">
      <text>
        <r>
          <rPr>
            <b/>
            <sz val="8"/>
            <rFont val="Tahoma"/>
            <family val="2"/>
          </rPr>
          <t>restitution fixée à "1"</t>
        </r>
        <r>
          <rPr>
            <sz val="8"/>
            <rFont val="Tahoma"/>
            <family val="2"/>
          </rPr>
          <t xml:space="preserve">
</t>
        </r>
        <r>
          <rPr>
            <i/>
            <sz val="8"/>
            <rFont val="Tahoma"/>
            <family val="2"/>
          </rPr>
          <t>=&gt; équivalente aux restitutions des effluents organiques</t>
        </r>
      </text>
    </comment>
    <comment ref="S2" authorId="1">
      <text>
        <r>
          <rPr>
            <b/>
            <sz val="8"/>
            <rFont val="Tahoma"/>
            <family val="2"/>
          </rPr>
          <t xml:space="preserve"> restitution fixée à "1"
</t>
        </r>
        <r>
          <rPr>
            <i/>
            <sz val="8"/>
            <rFont val="Tahoma"/>
            <family val="2"/>
          </rPr>
          <t>=&gt; équivalente aux restitutions des fumiers bovins, veaux, porcs
=&gt; valeurs variables entre 0.65 à 1 pour les autres effluents</t>
        </r>
      </text>
    </comment>
  </commentList>
</comments>
</file>

<file path=xl/sharedStrings.xml><?xml version="1.0" encoding="utf-8"?>
<sst xmlns="http://schemas.openxmlformats.org/spreadsheetml/2006/main" count="393" uniqueCount="220">
  <si>
    <t>CRA PC + +CA 26 + CA 36 + CA 67</t>
  </si>
  <si>
    <t>CA 26 + CA 59</t>
  </si>
  <si>
    <t>CRA PC + CRA Bretagne + CA 03 + CA 36 + CA 63 + CA 67</t>
  </si>
  <si>
    <t>CRA PC + CRA Bretagne + CA 36 + CA 63 + CA 67 + CA 89 + FDGEDA Aube</t>
  </si>
  <si>
    <t>CRA PC, CRA Bretagne, CA 26, CA 36, CA 67, CA 89 et FDGEDA Aube</t>
  </si>
  <si>
    <t>CRA PC + CRA Bretagne + CA 03 + CA 36 + CA 63 + CA 67 + CA 89 + FDGEDA Aube</t>
  </si>
  <si>
    <t>CRA PC + CA 03 + CA 67</t>
  </si>
  <si>
    <t>CRA PC + CRA Bretagne + CA 36 + CA 67</t>
  </si>
  <si>
    <t>CA 67 + CA 89 + FDGEDA Aube</t>
  </si>
  <si>
    <t>CRA PC + CRA Bretagne + CA 26 + CA 59 + CA 67</t>
  </si>
  <si>
    <t>trèfle violet (et trèfle de Perse)</t>
  </si>
  <si>
    <t>trèfle incarnat (et trèfle hybride)</t>
  </si>
  <si>
    <t>CA 59 + CA 60 + CA 67</t>
  </si>
  <si>
    <t>CA 36, CA 59, CA 67, CA 89, CRA Bretagne, CRA PC, FDGEDA Aube</t>
  </si>
  <si>
    <t>y = 0,059 x     R² = 0,82  (18 valeurs)</t>
  </si>
  <si>
    <t>y = 0,0409 x   R² = 0,72   (11 valeurs)</t>
  </si>
  <si>
    <t>y = 0,0536 x      R² = 0,76  (12 valeurs)</t>
  </si>
  <si>
    <t>y = 0,0925 x       R² = 0,5821    (11 valeurs)</t>
  </si>
  <si>
    <r>
      <t>y = 0,1107 x</t>
    </r>
    <r>
      <rPr>
        <vertAlign val="superscript"/>
        <sz val="8"/>
        <rFont val="Arial"/>
        <family val="2"/>
      </rPr>
      <t>0,8474</t>
    </r>
    <r>
      <rPr>
        <sz val="8"/>
        <rFont val="Arial"/>
        <family val="2"/>
      </rPr>
      <t xml:space="preserve"> R² = 0,77   (10 valeurs)</t>
    </r>
  </si>
  <si>
    <r>
      <t>y = 0,0607 x</t>
    </r>
    <r>
      <rPr>
        <vertAlign val="superscript"/>
        <sz val="8"/>
        <rFont val="Arial"/>
        <family val="2"/>
      </rPr>
      <t>0,8446</t>
    </r>
    <r>
      <rPr>
        <sz val="8"/>
        <rFont val="Arial"/>
        <family val="2"/>
      </rPr>
      <t xml:space="preserve">   R² = 0,80  (55 valeurs)</t>
    </r>
  </si>
  <si>
    <r>
      <t>y = 0,1446 x</t>
    </r>
    <r>
      <rPr>
        <vertAlign val="superscript"/>
        <sz val="8"/>
        <rFont val="Arial"/>
        <family val="2"/>
      </rPr>
      <t xml:space="preserve">0,7786   </t>
    </r>
    <r>
      <rPr>
        <sz val="8"/>
        <rFont val="Arial"/>
        <family val="2"/>
      </rPr>
      <t>R² = 0,7501   (14 valeurs)</t>
    </r>
  </si>
  <si>
    <r>
      <t>Phosphore restitué</t>
    </r>
    <r>
      <rPr>
        <b/>
        <i/>
        <sz val="8"/>
        <rFont val="Arial"/>
        <family val="2"/>
      </rPr>
      <t xml:space="preserve"> </t>
    </r>
  </si>
  <si>
    <t>Potassium restitué</t>
  </si>
  <si>
    <r>
      <t xml:space="preserve">Des </t>
    </r>
    <r>
      <rPr>
        <b/>
        <sz val="10"/>
        <rFont val="Arial"/>
        <family val="2"/>
      </rPr>
      <t>actions</t>
    </r>
    <r>
      <rPr>
        <sz val="10"/>
        <rFont val="Arial"/>
        <family val="0"/>
      </rPr>
      <t xml:space="preserve"> sont possibles grâce aux différentes</t>
    </r>
    <r>
      <rPr>
        <b/>
        <i/>
        <sz val="10"/>
        <color indexed="48"/>
        <rFont val="Arial"/>
        <family val="2"/>
      </rPr>
      <t xml:space="preserve"> </t>
    </r>
    <r>
      <rPr>
        <b/>
        <i/>
        <sz val="10"/>
        <color indexed="20"/>
        <rFont val="Arial"/>
        <family val="2"/>
      </rPr>
      <t>commandes</t>
    </r>
    <r>
      <rPr>
        <sz val="10"/>
        <rFont val="Arial"/>
        <family val="0"/>
      </rPr>
      <t xml:space="preserve"> :</t>
    </r>
  </si>
  <si>
    <t xml:space="preserve"> La mise en oeuvre de la méthode se déroule en 3 étapes :</t>
  </si>
  <si>
    <r>
      <t>Réaliser</t>
    </r>
    <r>
      <rPr>
        <b/>
        <i/>
        <sz val="8"/>
        <color indexed="60"/>
        <rFont val="Arial"/>
        <family val="2"/>
      </rPr>
      <t xml:space="preserve"> au moins 3 </t>
    </r>
    <r>
      <rPr>
        <i/>
        <sz val="8"/>
        <color indexed="60"/>
        <rFont val="Arial"/>
        <family val="2"/>
      </rPr>
      <t xml:space="preserve">prélèvements différents pour une surface totale de </t>
    </r>
    <r>
      <rPr>
        <b/>
        <i/>
        <sz val="8"/>
        <color indexed="60"/>
        <rFont val="Arial"/>
        <family val="2"/>
      </rPr>
      <t>3 m² minimum</t>
    </r>
    <r>
      <rPr>
        <i/>
        <sz val="8"/>
        <color indexed="60"/>
        <rFont val="Arial"/>
        <family val="2"/>
      </rPr>
      <t xml:space="preserve"> à la destruction du couvert
et </t>
    </r>
    <r>
      <rPr>
        <b/>
        <i/>
        <sz val="8"/>
        <color indexed="60"/>
        <rFont val="Arial"/>
        <family val="2"/>
      </rPr>
      <t xml:space="preserve">après ressuyage </t>
    </r>
    <r>
      <rPr>
        <i/>
        <sz val="8"/>
        <color indexed="60"/>
        <rFont val="Arial"/>
        <family val="2"/>
      </rPr>
      <t>(pas de pluie, après disparition de la rosée).</t>
    </r>
  </si>
  <si>
    <r>
      <t>Les paramètres nécessaires au calcul doivent être renseignés  dans les</t>
    </r>
    <r>
      <rPr>
        <sz val="8"/>
        <color indexed="40"/>
        <rFont val="Arial"/>
        <family val="2"/>
      </rPr>
      <t xml:space="preserve"> </t>
    </r>
    <r>
      <rPr>
        <sz val="8"/>
        <color indexed="48"/>
        <rFont val="Arial"/>
        <family val="2"/>
      </rPr>
      <t>cases rouges</t>
    </r>
    <r>
      <rPr>
        <sz val="8"/>
        <rFont val="Arial"/>
        <family val="2"/>
      </rPr>
      <t xml:space="preserve"> de la feuille "</t>
    </r>
    <r>
      <rPr>
        <i/>
        <sz val="8"/>
        <color indexed="48"/>
        <rFont val="Arial"/>
        <family val="2"/>
      </rPr>
      <t>Calcul</t>
    </r>
    <r>
      <rPr>
        <sz val="8"/>
        <rFont val="Arial"/>
        <family val="2"/>
      </rPr>
      <t xml:space="preserve">". </t>
    </r>
  </si>
  <si>
    <t>- biomasse verte</t>
  </si>
  <si>
    <t>- biomasse sèche</t>
  </si>
  <si>
    <t>- hauteur</t>
  </si>
  <si>
    <t>Chambre Régionale d'Agriculture de Poitou-Charentes</t>
  </si>
  <si>
    <t>ou</t>
  </si>
  <si>
    <r>
      <t>1.</t>
    </r>
    <r>
      <rPr>
        <i/>
        <sz val="10"/>
        <rFont val="Arial"/>
        <family val="2"/>
      </rPr>
      <t xml:space="preserve"> "</t>
    </r>
    <r>
      <rPr>
        <b/>
        <i/>
        <sz val="10"/>
        <color indexed="48"/>
        <rFont val="Arial"/>
        <family val="2"/>
      </rPr>
      <t>Mode d'emploi</t>
    </r>
    <r>
      <rPr>
        <i/>
        <sz val="10"/>
        <rFont val="Arial"/>
        <family val="2"/>
      </rPr>
      <t>" : modalités d'utilisation de l'applicatif</t>
    </r>
  </si>
  <si>
    <r>
      <t>4.</t>
    </r>
    <r>
      <rPr>
        <i/>
        <sz val="10"/>
        <rFont val="Arial"/>
        <family val="2"/>
      </rPr>
      <t>"</t>
    </r>
    <r>
      <rPr>
        <b/>
        <i/>
        <sz val="10"/>
        <color indexed="48"/>
        <rFont val="Arial"/>
        <family val="2"/>
      </rPr>
      <t>Sauvegarde des calculs</t>
    </r>
    <r>
      <rPr>
        <i/>
        <sz val="10"/>
        <rFont val="Arial"/>
        <family val="2"/>
      </rPr>
      <t>" : sauvegarde des calculs effectués pour une valorisation ultérieure</t>
    </r>
  </si>
  <si>
    <r>
      <t>2.</t>
    </r>
    <r>
      <rPr>
        <i/>
        <sz val="10"/>
        <rFont val="Arial"/>
        <family val="2"/>
      </rPr>
      <t xml:space="preserve"> "</t>
    </r>
    <r>
      <rPr>
        <b/>
        <i/>
        <sz val="10"/>
        <color indexed="48"/>
        <rFont val="Arial"/>
        <family val="2"/>
      </rPr>
      <t>Calcul</t>
    </r>
    <r>
      <rPr>
        <i/>
        <sz val="10"/>
        <rFont val="Arial"/>
        <family val="2"/>
      </rPr>
      <t>" : applicatif de calcul "MERCI" - saisie des informations concernant le couvert</t>
    </r>
  </si>
  <si>
    <t>C/N</t>
  </si>
  <si>
    <t>Espèces</t>
  </si>
  <si>
    <t>Espèce</t>
  </si>
  <si>
    <t>crucifères</t>
  </si>
  <si>
    <t>choux fourrager</t>
  </si>
  <si>
    <t>repousses de colza d'hiver</t>
  </si>
  <si>
    <t>colza d'hiver</t>
  </si>
  <si>
    <t>moutarde blanche</t>
  </si>
  <si>
    <t>graminées</t>
  </si>
  <si>
    <t>avoine d'hiver</t>
  </si>
  <si>
    <t>phacélie</t>
  </si>
  <si>
    <t>avoine de printemps</t>
  </si>
  <si>
    <t>composées</t>
  </si>
  <si>
    <t>tournesol</t>
  </si>
  <si>
    <t>polygonnacées</t>
  </si>
  <si>
    <t>sarrasin</t>
  </si>
  <si>
    <t>linéacées</t>
  </si>
  <si>
    <t>lin</t>
  </si>
  <si>
    <t>blé tendre d'hiver</t>
  </si>
  <si>
    <t>légumineuses</t>
  </si>
  <si>
    <t>fenugrec</t>
  </si>
  <si>
    <t>gesse</t>
  </si>
  <si>
    <t>ray-grass hybride</t>
  </si>
  <si>
    <t>lentille</t>
  </si>
  <si>
    <t>ray-grass d'Italie</t>
  </si>
  <si>
    <t>seigle classique</t>
  </si>
  <si>
    <r>
      <t>Surface de prélèvement</t>
    </r>
    <r>
      <rPr>
        <i/>
        <sz val="8"/>
        <rFont val="Arial"/>
        <family val="2"/>
      </rPr>
      <t xml:space="preserve"> (m²)</t>
    </r>
  </si>
  <si>
    <t>Coefficient correcteur racines</t>
  </si>
  <si>
    <t xml:space="preserve">Liste déroulante pour le choix d'espèces </t>
  </si>
  <si>
    <r>
      <t>Teneur en N</t>
    </r>
    <r>
      <rPr>
        <i/>
        <sz val="8"/>
        <rFont val="Arial"/>
        <family val="2"/>
      </rPr>
      <t xml:space="preserve"> (%)</t>
    </r>
  </si>
  <si>
    <r>
      <t>Teneur en MS</t>
    </r>
    <r>
      <rPr>
        <i/>
        <sz val="8"/>
        <rFont val="Arial"/>
        <family val="2"/>
      </rPr>
      <t xml:space="preserve"> (%)</t>
    </r>
  </si>
  <si>
    <r>
      <t xml:space="preserve">%  de MS </t>
    </r>
    <r>
      <rPr>
        <sz val="8"/>
        <color indexed="8"/>
        <rFont val="Arial"/>
        <family val="2"/>
      </rPr>
      <t>(en fonction de la durée de croissance)</t>
    </r>
  </si>
  <si>
    <t>&lt; 60 j</t>
  </si>
  <si>
    <t>&lt; 90 j</t>
  </si>
  <si>
    <t>&gt; 90 j</t>
  </si>
  <si>
    <t>&lt; 2 t</t>
  </si>
  <si>
    <t>&lt; 1 t</t>
  </si>
  <si>
    <t>&lt; 3 t</t>
  </si>
  <si>
    <t>&gt; 3 t</t>
  </si>
  <si>
    <t>Coefficient correcteur azote racines</t>
  </si>
  <si>
    <t xml:space="preserve">Date mesure de biomasse </t>
  </si>
  <si>
    <t>n° de prélèvement</t>
  </si>
  <si>
    <r>
      <t>durée croissance</t>
    </r>
    <r>
      <rPr>
        <i/>
        <sz val="8"/>
        <rFont val="Arial"/>
        <family val="2"/>
      </rPr>
      <t xml:space="preserve"> (j)</t>
    </r>
  </si>
  <si>
    <t>Biomasse verte moyenne</t>
  </si>
  <si>
    <t xml:space="preserve"> (t de MV/ha)</t>
  </si>
  <si>
    <t>Biomasse sèche moyenne</t>
  </si>
  <si>
    <t xml:space="preserve"> (t de MS/ha)</t>
  </si>
  <si>
    <r>
      <t>Azote parties aériennes</t>
    </r>
    <r>
      <rPr>
        <b/>
        <i/>
        <sz val="8"/>
        <rFont val="Arial"/>
        <family val="2"/>
      </rPr>
      <t xml:space="preserve"> </t>
    </r>
  </si>
  <si>
    <t>(kg de N/ha)</t>
  </si>
  <si>
    <t>Azote plante entière</t>
  </si>
  <si>
    <t>% d'azote minéralisable</t>
  </si>
  <si>
    <t>Restitution potentielle</t>
  </si>
  <si>
    <t xml:space="preserve">Restitution du couvert </t>
  </si>
  <si>
    <r>
      <t xml:space="preserve">Tri </t>
    </r>
    <r>
      <rPr>
        <sz val="8"/>
        <color indexed="8"/>
        <rFont val="Arial"/>
        <family val="2"/>
      </rPr>
      <t>(par fam.)</t>
    </r>
  </si>
  <si>
    <r>
      <t>Teneur en MS</t>
    </r>
    <r>
      <rPr>
        <i/>
        <sz val="8"/>
        <rFont val="Arial"/>
        <family val="2"/>
      </rPr>
      <t xml:space="preserve">   (%)</t>
    </r>
  </si>
  <si>
    <t>Méthode par mesure des hauteurs</t>
  </si>
  <si>
    <t>Date de semis (ou de levée)</t>
  </si>
  <si>
    <t xml:space="preserve">Méthode par mesure de </t>
  </si>
  <si>
    <t xml:space="preserve">       SAISIE DES DONNEES</t>
  </si>
  <si>
    <t>Famille</t>
  </si>
  <si>
    <t xml:space="preserve">
Espèce de culture intermédiaire
</t>
  </si>
  <si>
    <t>Parcelle</t>
  </si>
  <si>
    <t>Date mesure</t>
  </si>
  <si>
    <t xml:space="preserve"> - </t>
  </si>
  <si>
    <r>
      <t>Nom parcelle</t>
    </r>
    <r>
      <rPr>
        <i/>
        <sz val="1"/>
        <rFont val="Arial"/>
        <family val="2"/>
      </rPr>
      <t xml:space="preserve">  </t>
    </r>
  </si>
  <si>
    <t>a</t>
  </si>
  <si>
    <t>b</t>
  </si>
  <si>
    <t>c</t>
  </si>
  <si>
    <t xml:space="preserve">  Mode d'emploi  </t>
  </si>
  <si>
    <t>En cas de problème, contactez :</t>
  </si>
  <si>
    <t>Tél : 05.49.55.61.74</t>
  </si>
  <si>
    <t>Email : sebastien.minette@poitou-charentes.chambagri.fr</t>
  </si>
  <si>
    <t>Sébastien Minette</t>
  </si>
  <si>
    <t>Avant-propos</t>
  </si>
  <si>
    <t>-</t>
  </si>
  <si>
    <r>
      <t xml:space="preserve">Choisir un </t>
    </r>
    <r>
      <rPr>
        <b/>
        <i/>
        <sz val="10"/>
        <rFont val="Arial"/>
        <family val="2"/>
      </rPr>
      <t>mode de calcul</t>
    </r>
    <r>
      <rPr>
        <sz val="10"/>
        <rFont val="Arial"/>
        <family val="0"/>
      </rPr>
      <t xml:space="preserve"> parmi les trois proposés dans la liste déroulante :</t>
    </r>
  </si>
  <si>
    <r>
      <t xml:space="preserve">     1. Prélèvement au champ </t>
    </r>
    <r>
      <rPr>
        <i/>
        <sz val="10"/>
        <color indexed="62"/>
        <rFont val="Arial"/>
        <family val="2"/>
      </rPr>
      <t>d'échantillons du couvert et tri des différentes espèces qui le composent</t>
    </r>
  </si>
  <si>
    <r>
      <t xml:space="preserve">     2. Mesure</t>
    </r>
    <r>
      <rPr>
        <i/>
        <sz val="10"/>
        <color indexed="62"/>
        <rFont val="Arial"/>
        <family val="2"/>
      </rPr>
      <t xml:space="preserve"> (au choix)</t>
    </r>
    <r>
      <rPr>
        <b/>
        <i/>
        <sz val="10"/>
        <color indexed="62"/>
        <rFont val="Arial"/>
        <family val="2"/>
      </rPr>
      <t xml:space="preserve"> :</t>
    </r>
  </si>
  <si>
    <t xml:space="preserve">-
</t>
  </si>
  <si>
    <t xml:space="preserve">- 
</t>
  </si>
  <si>
    <r>
      <t>- "</t>
    </r>
    <r>
      <rPr>
        <b/>
        <i/>
        <sz val="10"/>
        <color indexed="20"/>
        <rFont val="Arial"/>
        <family val="2"/>
      </rPr>
      <t>Supprimer la dernière espèce</t>
    </r>
    <r>
      <rPr>
        <sz val="10"/>
        <rFont val="Arial"/>
        <family val="0"/>
      </rPr>
      <t>" : Efface la zone de saisie des données créée en dernier ainsi que tout son contenu.</t>
    </r>
  </si>
  <si>
    <r>
      <t>- "</t>
    </r>
    <r>
      <rPr>
        <b/>
        <i/>
        <sz val="10"/>
        <color indexed="20"/>
        <rFont val="Arial"/>
        <family val="2"/>
      </rPr>
      <t>Réinitialiser</t>
    </r>
    <r>
      <rPr>
        <sz val="10"/>
        <rFont val="Arial"/>
        <family val="0"/>
      </rPr>
      <t>" : Efface l'ensemble des informations saisies et permet de revenir à l'affichage initial.</t>
    </r>
  </si>
  <si>
    <r>
      <t>- "</t>
    </r>
    <r>
      <rPr>
        <b/>
        <i/>
        <sz val="10"/>
        <color indexed="20"/>
        <rFont val="Arial"/>
        <family val="2"/>
      </rPr>
      <t>Afficher/Masquer détails</t>
    </r>
    <r>
      <rPr>
        <sz val="10"/>
        <rFont val="Arial"/>
        <family val="0"/>
      </rPr>
      <t>" : Permet d'afficher ou de masquer les étapes intermédiaires du calcul, espèce par espèce.</t>
    </r>
  </si>
  <si>
    <r>
      <t>- "</t>
    </r>
    <r>
      <rPr>
        <b/>
        <i/>
        <sz val="10"/>
        <color indexed="20"/>
        <rFont val="Arial"/>
        <family val="2"/>
      </rPr>
      <t>Enregistrer le calcul</t>
    </r>
    <r>
      <rPr>
        <sz val="10"/>
        <rFont val="Arial"/>
        <family val="0"/>
      </rPr>
      <t>" : Crée une sauvegarde du calcul en cours à la suite des sauvegardes précédentes dans la feuille "</t>
    </r>
    <r>
      <rPr>
        <b/>
        <i/>
        <sz val="10"/>
        <color indexed="48"/>
        <rFont val="Arial"/>
        <family val="2"/>
      </rPr>
      <t>Sauvegarde des calculs</t>
    </r>
    <r>
      <rPr>
        <sz val="10"/>
        <rFont val="Arial"/>
        <family val="0"/>
      </rPr>
      <t>".</t>
    </r>
  </si>
  <si>
    <r>
      <t xml:space="preserve"> - de la masse de </t>
    </r>
    <r>
      <rPr>
        <b/>
        <i/>
        <sz val="10"/>
        <color indexed="17"/>
        <rFont val="Arial"/>
        <family val="2"/>
      </rPr>
      <t xml:space="preserve">matière aérienne verte      </t>
    </r>
    <r>
      <rPr>
        <i/>
        <sz val="8"/>
        <color indexed="60"/>
        <rFont val="Arial"/>
        <family val="2"/>
      </rPr>
      <t>(mode de calcul rapide mais sensible aux variations d'humidité)</t>
    </r>
  </si>
  <si>
    <r>
      <t>3.</t>
    </r>
    <r>
      <rPr>
        <i/>
        <sz val="10"/>
        <rFont val="Arial"/>
        <family val="2"/>
      </rPr>
      <t>"</t>
    </r>
    <r>
      <rPr>
        <b/>
        <i/>
        <sz val="10"/>
        <color indexed="48"/>
        <rFont val="Arial"/>
        <family val="2"/>
      </rPr>
      <t>Références</t>
    </r>
    <r>
      <rPr>
        <i/>
        <sz val="10"/>
        <rFont val="Arial"/>
        <family val="2"/>
      </rPr>
      <t>" : abaques répertoriant par culture intermédiaire l'ensemble des références nécessaires aux calculs</t>
    </r>
  </si>
  <si>
    <r>
      <t xml:space="preserve"> - de la masse de </t>
    </r>
    <r>
      <rPr>
        <b/>
        <i/>
        <sz val="10"/>
        <color indexed="17"/>
        <rFont val="Arial"/>
        <family val="2"/>
      </rPr>
      <t xml:space="preserve">matière aérienne sèche     </t>
    </r>
    <r>
      <rPr>
        <i/>
        <sz val="8"/>
        <color indexed="60"/>
        <rFont val="Arial"/>
        <family val="2"/>
      </rPr>
      <t>(calcul plus précis mais plus de contraintes dont un passage en étuve de 48 h à 80°C)</t>
    </r>
  </si>
  <si>
    <r>
      <t xml:space="preserve">La suite de la saisie s'effectue </t>
    </r>
    <r>
      <rPr>
        <b/>
        <i/>
        <sz val="10"/>
        <color indexed="60"/>
        <rFont val="Arial"/>
        <family val="2"/>
      </rPr>
      <t>espèce par espèce</t>
    </r>
    <r>
      <rPr>
        <i/>
        <sz val="10"/>
        <color indexed="60"/>
        <rFont val="Arial"/>
        <family val="2"/>
      </rPr>
      <t>, pour chaque plante qui compose la culture intermédiaire.</t>
    </r>
  </si>
  <si>
    <r>
      <t xml:space="preserve">Préciser la </t>
    </r>
    <r>
      <rPr>
        <b/>
        <sz val="10"/>
        <rFont val="Arial"/>
        <family val="2"/>
      </rPr>
      <t xml:space="preserve">date de semis </t>
    </r>
    <r>
      <rPr>
        <sz val="10"/>
        <rFont val="Arial"/>
        <family val="2"/>
      </rPr>
      <t xml:space="preserve">de l'espèce considérée et en fonction du mode de calcul choisi : </t>
    </r>
    <r>
      <rPr>
        <sz val="10"/>
        <rFont val="Arial"/>
        <family val="0"/>
      </rPr>
      <t>l</t>
    </r>
    <r>
      <rPr>
        <sz val="10"/>
        <rFont val="Arial"/>
        <family val="2"/>
      </rPr>
      <t xml:space="preserve">a </t>
    </r>
    <r>
      <rPr>
        <b/>
        <sz val="10"/>
        <rFont val="Arial"/>
        <family val="2"/>
      </rPr>
      <t xml:space="preserve">hauteur </t>
    </r>
    <r>
      <rPr>
        <b/>
        <sz val="10"/>
        <color indexed="10"/>
        <rFont val="Arial"/>
        <family val="2"/>
      </rPr>
      <t>ou</t>
    </r>
    <r>
      <rPr>
        <sz val="10"/>
        <rFont val="Arial"/>
        <family val="2"/>
      </rPr>
      <t xml:space="preserve"> la </t>
    </r>
    <r>
      <rPr>
        <b/>
        <sz val="10"/>
        <rFont val="Arial"/>
        <family val="2"/>
      </rPr>
      <t>biomasse</t>
    </r>
    <r>
      <rPr>
        <sz val="10"/>
        <rFont val="Arial"/>
        <family val="2"/>
      </rPr>
      <t xml:space="preserve"> et la </t>
    </r>
    <r>
      <rPr>
        <b/>
        <sz val="10"/>
        <rFont val="Arial"/>
        <family val="2"/>
      </rPr>
      <t xml:space="preserve">surface de prélèvement </t>
    </r>
    <r>
      <rPr>
        <sz val="10"/>
        <rFont val="Arial"/>
        <family val="2"/>
      </rPr>
      <t>correspondante.</t>
    </r>
  </si>
  <si>
    <r>
      <t xml:space="preserve">     - Possibilité de consulter les abaques servant aux calculs et de les compléter pour de nouvelles espèces (feuille "</t>
    </r>
    <r>
      <rPr>
        <b/>
        <i/>
        <sz val="10"/>
        <color indexed="48"/>
        <rFont val="Arial"/>
        <family val="2"/>
      </rPr>
      <t>Références</t>
    </r>
    <r>
      <rPr>
        <sz val="10"/>
        <rFont val="Arial"/>
        <family val="0"/>
      </rPr>
      <t xml:space="preserve">"). </t>
    </r>
  </si>
  <si>
    <t>------------------------------------------</t>
  </si>
  <si>
    <r>
      <t>Si des modifications trop importantes sont apportées à la structure de cette feuille (suppression de colonnes), il se peut que le format soit réinitialisé automatiquement lors de la sauvegarde suivante.
Pour revenir au format initial, il suffit de sélectionner la feuille entière et de supprimer toutes les cellules puis d'exécuter la commande "</t>
    </r>
    <r>
      <rPr>
        <b/>
        <sz val="8"/>
        <color indexed="20"/>
        <rFont val="Arial"/>
        <family val="2"/>
      </rPr>
      <t>Enregistrer le calcul</t>
    </r>
    <r>
      <rPr>
        <i/>
        <sz val="8"/>
        <color indexed="60"/>
        <rFont val="Arial"/>
        <family val="2"/>
      </rPr>
      <t>" de la feuille "</t>
    </r>
    <r>
      <rPr>
        <b/>
        <sz val="8"/>
        <color indexed="48"/>
        <rFont val="Arial"/>
        <family val="2"/>
      </rPr>
      <t>Calcul</t>
    </r>
    <r>
      <rPr>
        <i/>
        <sz val="8"/>
        <color indexed="60"/>
        <rFont val="Arial"/>
        <family val="2"/>
      </rPr>
      <t xml:space="preserve">".
Attention ! Dans ces deux cas de figure, l'ensemble des données sauvegardées précédemment seront alors perdues. </t>
    </r>
  </si>
  <si>
    <t>- Cette version est susceptible d'évoluer avec les nouvelles références scientifiques acquises. Les calculs réalisés et leurs utilisations sont sous l'entière responsabilité de l'utilisateur.</t>
  </si>
  <si>
    <t>Sources des données</t>
  </si>
  <si>
    <t>Appui technique</t>
  </si>
  <si>
    <t>- Chambre Régionale d'Agriculture de Poitou-Charentes</t>
  </si>
  <si>
    <t>- Chambres Départementales de la Charente, Charente-Maritime, Deux-Sèvres et Vienne</t>
  </si>
  <si>
    <t>- INRA</t>
  </si>
  <si>
    <r>
      <t>Financement</t>
    </r>
    <r>
      <rPr>
        <b/>
        <i/>
        <sz val="10"/>
        <rFont val="Arial"/>
        <family val="2"/>
      </rPr>
      <t xml:space="preserve"> : </t>
    </r>
  </si>
  <si>
    <t>- FranceAgriMer</t>
  </si>
  <si>
    <r>
      <t>- "</t>
    </r>
    <r>
      <rPr>
        <b/>
        <i/>
        <sz val="10"/>
        <color indexed="20"/>
        <rFont val="Arial"/>
        <family val="2"/>
      </rPr>
      <t>Ajouter espèce</t>
    </r>
    <r>
      <rPr>
        <sz val="10"/>
        <rFont val="Arial"/>
        <family val="0"/>
      </rPr>
      <t>" : Ajoute des zones de saisie de données supplémentaires pour d'autres espèces composant le couvert. 
                               Par défaut, la date de semis est la même que pour l'espèce 1.</t>
    </r>
  </si>
  <si>
    <t>pour faciliter l'utilisation, imprimer le mode d'emploi !</t>
  </si>
  <si>
    <r>
      <t xml:space="preserve">- bases de données régionales sur les cultures intermédiaires </t>
    </r>
    <r>
      <rPr>
        <i/>
        <sz val="8"/>
        <rFont val="Arial"/>
        <family val="2"/>
      </rPr>
      <t>(1983-2009)</t>
    </r>
  </si>
  <si>
    <r>
      <t xml:space="preserve">Des modifications peuvent être apportées directement dans le tableau (Attention ! elles sont définitives, pas de possibilité de revenir aux valeurs initiales). 
En cas de modification du nom d'une espèce, penser à </t>
    </r>
    <r>
      <rPr>
        <b/>
        <sz val="8"/>
        <color indexed="20"/>
        <rFont val="Arial"/>
        <family val="2"/>
      </rPr>
      <t>Valider</t>
    </r>
    <r>
      <rPr>
        <i/>
        <sz val="8"/>
        <color indexed="60"/>
        <rFont val="Arial"/>
        <family val="2"/>
      </rPr>
      <t xml:space="preserve"> pour effectuer le tri alphabétique des espèces.
Il est possible aussi de créer une nouvelle espèce avec la commande "</t>
    </r>
    <r>
      <rPr>
        <b/>
        <sz val="8"/>
        <color indexed="20"/>
        <rFont val="Arial"/>
        <family val="2"/>
      </rPr>
      <t>Ajout Espèce</t>
    </r>
    <r>
      <rPr>
        <i/>
        <sz val="8"/>
        <color indexed="60"/>
        <rFont val="Arial"/>
        <family val="2"/>
      </rPr>
      <t>". Une nouvelle ligne à compléter se crée sous le tableau. Il est possible d'effacer cette ligne avec la commande "</t>
    </r>
    <r>
      <rPr>
        <b/>
        <sz val="8"/>
        <color indexed="20"/>
        <rFont val="Arial"/>
        <family val="2"/>
      </rPr>
      <t>Annuler</t>
    </r>
    <r>
      <rPr>
        <i/>
        <sz val="8"/>
        <color indexed="60"/>
        <rFont val="Arial"/>
        <family val="2"/>
      </rPr>
      <t>" ou de l'intégrer dans les abaques avec la commande "</t>
    </r>
    <r>
      <rPr>
        <b/>
        <sz val="8"/>
        <color indexed="20"/>
        <rFont val="Arial"/>
        <family val="2"/>
      </rPr>
      <t>Valider</t>
    </r>
    <r>
      <rPr>
        <i/>
        <sz val="8"/>
        <color indexed="60"/>
        <rFont val="Arial"/>
        <family val="2"/>
      </rPr>
      <t xml:space="preserve">". Attention ! une fois validée, il n'est plus possible de supprimer l'espèce mais seulement de la modifier.  </t>
    </r>
  </si>
  <si>
    <r>
      <t xml:space="preserve"> </t>
    </r>
    <r>
      <rPr>
        <i/>
        <u val="single"/>
        <sz val="8"/>
        <rFont val="Arial"/>
        <family val="2"/>
      </rPr>
      <t>Remarque</t>
    </r>
    <r>
      <rPr>
        <i/>
        <sz val="8"/>
        <rFont val="Arial"/>
        <family val="2"/>
      </rPr>
      <t xml:space="preserve"> : après votre saisie, valider les valeurs en tapant sur "entrée" afin de pouvoir activer les commandes des macros.</t>
    </r>
  </si>
  <si>
    <t>- Agences de Bassin Adour-Garonne / Loire-Bretagne</t>
  </si>
  <si>
    <t>- Fondation Xavier Bernard</t>
  </si>
  <si>
    <t>hydrophyllacées</t>
  </si>
  <si>
    <t>Couvert  -  valeurs globales</t>
  </si>
  <si>
    <r>
      <t xml:space="preserve"> - de la </t>
    </r>
    <r>
      <rPr>
        <b/>
        <i/>
        <sz val="10"/>
        <color indexed="17"/>
        <rFont val="Arial"/>
        <family val="2"/>
      </rPr>
      <t xml:space="preserve">hauteur     </t>
    </r>
    <r>
      <rPr>
        <i/>
        <sz val="8"/>
        <color indexed="60"/>
        <rFont val="Arial"/>
        <family val="2"/>
      </rPr>
      <t>(limité à certaines espèces de crucifères, de graminées et à la phacélie, utilisable uniquement pour des espèces pures)</t>
    </r>
  </si>
  <si>
    <t>Source des données</t>
  </si>
  <si>
    <t>radis</t>
  </si>
  <si>
    <t>CRA PC + CA 36</t>
  </si>
  <si>
    <t>CRA PC + CA 36 + CA 67</t>
  </si>
  <si>
    <t>navette</t>
  </si>
  <si>
    <t>CA 67</t>
  </si>
  <si>
    <t>radis chinois</t>
  </si>
  <si>
    <t>orge de printemps</t>
  </si>
  <si>
    <t>orge d'hiver</t>
  </si>
  <si>
    <t>sorgho fourrager</t>
  </si>
  <si>
    <t>trèfle d'Alexandrie</t>
  </si>
  <si>
    <t>nyger</t>
  </si>
  <si>
    <t>mélilot</t>
  </si>
  <si>
    <t>luzerne</t>
  </si>
  <si>
    <t>minette</t>
  </si>
  <si>
    <t>repousses de blé tendre</t>
  </si>
  <si>
    <t>CA 59</t>
  </si>
  <si>
    <r>
      <t xml:space="preserve">Biomasse verte
</t>
    </r>
    <r>
      <rPr>
        <sz val="7"/>
        <rFont val="Arial"/>
        <family val="2"/>
      </rPr>
      <t>(t de MV/ha)</t>
    </r>
  </si>
  <si>
    <r>
      <t>Biomasse sèche</t>
    </r>
    <r>
      <rPr>
        <sz val="9"/>
        <rFont val="Arial"/>
        <family val="2"/>
      </rPr>
      <t xml:space="preserve">
</t>
    </r>
    <r>
      <rPr>
        <sz val="7"/>
        <rFont val="Arial"/>
        <family val="2"/>
      </rPr>
      <t>(t de MS/ha)</t>
    </r>
  </si>
  <si>
    <r>
      <t>Azote parties aériennes</t>
    </r>
    <r>
      <rPr>
        <b/>
        <sz val="7"/>
        <rFont val="Arial"/>
        <family val="2"/>
      </rPr>
      <t xml:space="preserve">
</t>
    </r>
    <r>
      <rPr>
        <sz val="7"/>
        <rFont val="Arial"/>
        <family val="2"/>
      </rPr>
      <t>(kg de N/ha)</t>
    </r>
  </si>
  <si>
    <r>
      <t xml:space="preserve">Azote plante entière
</t>
    </r>
    <r>
      <rPr>
        <sz val="7"/>
        <rFont val="Arial"/>
        <family val="2"/>
      </rPr>
      <t>(kg de N/ha)</t>
    </r>
  </si>
  <si>
    <r>
      <t xml:space="preserve">Restitution potentielle
</t>
    </r>
    <r>
      <rPr>
        <sz val="7"/>
        <rFont val="Arial"/>
        <family val="2"/>
      </rPr>
      <t>(kg de N/ha)</t>
    </r>
  </si>
  <si>
    <r>
      <t xml:space="preserve">- </t>
    </r>
    <r>
      <rPr>
        <b/>
        <i/>
        <sz val="14"/>
        <color indexed="30"/>
        <rFont val="Arial"/>
        <family val="2"/>
      </rPr>
      <t>M</t>
    </r>
    <r>
      <rPr>
        <b/>
        <i/>
        <sz val="10"/>
        <rFont val="Arial"/>
        <family val="2"/>
      </rPr>
      <t>éthode  d'</t>
    </r>
    <r>
      <rPr>
        <b/>
        <i/>
        <sz val="14"/>
        <color indexed="30"/>
        <rFont val="Arial"/>
        <family val="2"/>
      </rPr>
      <t>E</t>
    </r>
    <r>
      <rPr>
        <b/>
        <i/>
        <sz val="10"/>
        <rFont val="Arial"/>
        <family val="2"/>
      </rPr>
      <t xml:space="preserve">stimation  des </t>
    </r>
    <r>
      <rPr>
        <b/>
        <i/>
        <sz val="10"/>
        <color indexed="30"/>
        <rFont val="Arial"/>
        <family val="2"/>
      </rPr>
      <t xml:space="preserve"> </t>
    </r>
    <r>
      <rPr>
        <b/>
        <i/>
        <sz val="14"/>
        <color indexed="30"/>
        <rFont val="Arial"/>
        <family val="2"/>
      </rPr>
      <t>R</t>
    </r>
    <r>
      <rPr>
        <b/>
        <i/>
        <sz val="10"/>
        <rFont val="Arial"/>
        <family val="2"/>
      </rPr>
      <t xml:space="preserve">estitutions  potentielles  de  N  P  K  par les  </t>
    </r>
    <r>
      <rPr>
        <b/>
        <i/>
        <sz val="14"/>
        <color indexed="30"/>
        <rFont val="Arial"/>
        <family val="2"/>
      </rPr>
      <t>C</t>
    </r>
    <r>
      <rPr>
        <b/>
        <i/>
        <sz val="10"/>
        <rFont val="Arial"/>
        <family val="2"/>
      </rPr>
      <t xml:space="preserve">ultures  </t>
    </r>
    <r>
      <rPr>
        <b/>
        <i/>
        <sz val="14"/>
        <color indexed="30"/>
        <rFont val="Arial"/>
        <family val="2"/>
      </rPr>
      <t>I</t>
    </r>
    <r>
      <rPr>
        <b/>
        <i/>
        <sz val="10"/>
        <rFont val="Arial"/>
        <family val="2"/>
      </rPr>
      <t>ntermédiaires -</t>
    </r>
  </si>
  <si>
    <t xml:space="preserve"> L'applicatif offre, en plus du calcul des fournitures, quelques autres fonctionnalités :</t>
  </si>
  <si>
    <r>
      <t xml:space="preserve">     - Possibilité d'exploiter les résultats dans la feuille "</t>
    </r>
    <r>
      <rPr>
        <b/>
        <i/>
        <sz val="10"/>
        <color indexed="48"/>
        <rFont val="Arial"/>
        <family val="2"/>
      </rPr>
      <t>Sauvegarde des calculs</t>
    </r>
    <r>
      <rPr>
        <sz val="10"/>
        <rFont val="Arial"/>
        <family val="0"/>
      </rPr>
      <t>".
     Toutes les fonctionnalités classiques de "Excel" peuvent être utilisées sur cette feuille non protégée</t>
    </r>
    <r>
      <rPr>
        <i/>
        <sz val="8"/>
        <rFont val="Arial"/>
        <family val="2"/>
      </rPr>
      <t xml:space="preserve"> (suppression lignes/colonnes, copie de cellules, ...)</t>
    </r>
    <r>
      <rPr>
        <sz val="10"/>
        <rFont val="Arial"/>
        <family val="0"/>
      </rPr>
      <t>.</t>
    </r>
  </si>
  <si>
    <t xml:space="preserve">     3. Calcul des fournitures potentielles d'azote, de phosphore et de potassium à l'aide de l'applicatif informatique</t>
  </si>
  <si>
    <t>Biomasse du couvert</t>
  </si>
  <si>
    <t>Matière sèche totale (t/ha)</t>
  </si>
  <si>
    <t>Azote piégé total (kg / ha)</t>
  </si>
  <si>
    <r>
      <t>P</t>
    </r>
    <r>
      <rPr>
        <b/>
        <i/>
        <vertAlign val="subscript"/>
        <sz val="10"/>
        <rFont val="Arial"/>
        <family val="2"/>
      </rPr>
      <t>2</t>
    </r>
    <r>
      <rPr>
        <b/>
        <i/>
        <sz val="10"/>
        <rFont val="Arial"/>
        <family val="2"/>
      </rPr>
      <t>O</t>
    </r>
    <r>
      <rPr>
        <b/>
        <i/>
        <vertAlign val="subscript"/>
        <sz val="10"/>
        <rFont val="Arial"/>
        <family val="2"/>
      </rPr>
      <t>5</t>
    </r>
    <r>
      <rPr>
        <b/>
        <i/>
        <sz val="10"/>
        <rFont val="Arial"/>
        <family val="2"/>
      </rPr>
      <t xml:space="preserve"> : </t>
    </r>
  </si>
  <si>
    <r>
      <t>K</t>
    </r>
    <r>
      <rPr>
        <b/>
        <i/>
        <vertAlign val="subscript"/>
        <sz val="10"/>
        <rFont val="Arial"/>
        <family val="2"/>
      </rPr>
      <t>2</t>
    </r>
    <r>
      <rPr>
        <b/>
        <i/>
        <sz val="10"/>
        <rFont val="Arial"/>
        <family val="2"/>
      </rPr>
      <t xml:space="preserve">O :     </t>
    </r>
  </si>
  <si>
    <t>N :</t>
  </si>
  <si>
    <t xml:space="preserve">                           (kg/ha)</t>
  </si>
  <si>
    <t>Date de semis</t>
  </si>
  <si>
    <r>
      <t>Teneur en P</t>
    </r>
    <r>
      <rPr>
        <vertAlign val="subscript"/>
        <sz val="8"/>
        <rFont val="Arial"/>
        <family val="2"/>
      </rPr>
      <t>2</t>
    </r>
    <r>
      <rPr>
        <sz val="8"/>
        <rFont val="Arial"/>
        <family val="2"/>
      </rPr>
      <t>O</t>
    </r>
    <r>
      <rPr>
        <vertAlign val="subscript"/>
        <sz val="8"/>
        <rFont val="Arial"/>
        <family val="2"/>
      </rPr>
      <t>5</t>
    </r>
    <r>
      <rPr>
        <i/>
        <sz val="8"/>
        <rFont val="Arial"/>
        <family val="2"/>
      </rPr>
      <t xml:space="preserve"> (%)</t>
    </r>
  </si>
  <si>
    <r>
      <t xml:space="preserve">Restitution potentielle
</t>
    </r>
    <r>
      <rPr>
        <sz val="7"/>
        <rFont val="Arial"/>
        <family val="2"/>
      </rPr>
      <t>(kg de K</t>
    </r>
    <r>
      <rPr>
        <vertAlign val="subscript"/>
        <sz val="7"/>
        <rFont val="Arial"/>
        <family val="2"/>
      </rPr>
      <t>2</t>
    </r>
    <r>
      <rPr>
        <sz val="7"/>
        <rFont val="Arial"/>
        <family val="2"/>
      </rPr>
      <t>O/ha)</t>
    </r>
  </si>
  <si>
    <r>
      <t xml:space="preserve">Restitution potentielle
</t>
    </r>
    <r>
      <rPr>
        <sz val="7"/>
        <rFont val="Arial"/>
        <family val="2"/>
      </rPr>
      <t>(kg de P</t>
    </r>
    <r>
      <rPr>
        <vertAlign val="subscript"/>
        <sz val="7"/>
        <rFont val="Arial"/>
        <family val="2"/>
      </rPr>
      <t>2</t>
    </r>
    <r>
      <rPr>
        <sz val="7"/>
        <rFont val="Arial"/>
        <family val="2"/>
      </rPr>
      <t>O</t>
    </r>
    <r>
      <rPr>
        <vertAlign val="subscript"/>
        <sz val="7"/>
        <rFont val="Arial"/>
        <family val="2"/>
      </rPr>
      <t>5</t>
    </r>
    <r>
      <rPr>
        <sz val="7"/>
        <rFont val="Arial"/>
        <family val="2"/>
      </rPr>
      <t>/ha)</t>
    </r>
  </si>
  <si>
    <r>
      <t>Teneur en K</t>
    </r>
    <r>
      <rPr>
        <vertAlign val="subscript"/>
        <sz val="8"/>
        <rFont val="Arial"/>
        <family val="2"/>
      </rPr>
      <t>2</t>
    </r>
    <r>
      <rPr>
        <sz val="8"/>
        <rFont val="Arial"/>
        <family val="2"/>
      </rPr>
      <t>O</t>
    </r>
    <r>
      <rPr>
        <i/>
        <sz val="8"/>
        <rFont val="Arial"/>
        <family val="2"/>
      </rPr>
      <t xml:space="preserve"> (%)</t>
    </r>
  </si>
  <si>
    <t>autres légumineuses (moy.)</t>
  </si>
  <si>
    <t>autres graminées (moyenne)</t>
  </si>
  <si>
    <t>autres crucifères (moyenne)</t>
  </si>
  <si>
    <t>avoine fourragère (strigosa)</t>
  </si>
  <si>
    <t>féverole (hiver &amp; printemps)</t>
  </si>
  <si>
    <t>vesce (hiver &amp; printemps)</t>
  </si>
  <si>
    <t>seigle hybride (J.D.)</t>
  </si>
  <si>
    <r>
      <t>% de P</t>
    </r>
    <r>
      <rPr>
        <b/>
        <vertAlign val="subscript"/>
        <sz val="8"/>
        <color indexed="8"/>
        <rFont val="Arial"/>
        <family val="2"/>
      </rPr>
      <t>2</t>
    </r>
    <r>
      <rPr>
        <b/>
        <sz val="8"/>
        <color indexed="8"/>
        <rFont val="Arial"/>
        <family val="2"/>
      </rPr>
      <t>O</t>
    </r>
    <r>
      <rPr>
        <b/>
        <vertAlign val="subscript"/>
        <sz val="8"/>
        <color indexed="8"/>
        <rFont val="Arial"/>
        <family val="2"/>
      </rPr>
      <t>5</t>
    </r>
  </si>
  <si>
    <r>
      <t>% de K</t>
    </r>
    <r>
      <rPr>
        <b/>
        <vertAlign val="subscript"/>
        <sz val="8"/>
        <color indexed="8"/>
        <rFont val="Arial"/>
        <family val="2"/>
      </rPr>
      <t>2</t>
    </r>
    <r>
      <rPr>
        <b/>
        <sz val="8"/>
        <color indexed="8"/>
        <rFont val="Arial"/>
        <family val="2"/>
      </rPr>
      <t>O</t>
    </r>
  </si>
  <si>
    <t>Domaine de validité</t>
  </si>
  <si>
    <r>
      <t xml:space="preserve">                        Equation </t>
    </r>
    <r>
      <rPr>
        <i/>
        <sz val="8"/>
        <color indexed="8"/>
        <rFont val="Arial"/>
        <family val="2"/>
      </rPr>
      <t>(forme a x</t>
    </r>
    <r>
      <rPr>
        <i/>
        <vertAlign val="superscript"/>
        <sz val="8"/>
        <color indexed="8"/>
        <rFont val="Arial"/>
        <family val="2"/>
      </rPr>
      <t>b</t>
    </r>
    <r>
      <rPr>
        <i/>
        <sz val="8"/>
        <color indexed="8"/>
        <rFont val="Arial"/>
        <family val="2"/>
      </rPr>
      <t xml:space="preserve"> + c x)
&lt;= (hauteur max en cm)</t>
    </r>
  </si>
  <si>
    <r>
      <t xml:space="preserve">Les </t>
    </r>
    <r>
      <rPr>
        <b/>
        <i/>
        <sz val="10"/>
        <rFont val="Arial"/>
        <family val="2"/>
      </rPr>
      <t>résultats du calcul</t>
    </r>
    <r>
      <rPr>
        <i/>
        <sz val="8"/>
        <rFont val="Arial"/>
        <family val="2"/>
      </rPr>
      <t xml:space="preserve"> (matière sèche totale du couvert, azote piégé par les plantes entières et restitutions potentielles)</t>
    </r>
    <r>
      <rPr>
        <sz val="10"/>
        <rFont val="Arial"/>
        <family val="0"/>
      </rPr>
      <t xml:space="preserve"> s'affichent dans le</t>
    </r>
    <r>
      <rPr>
        <b/>
        <i/>
        <sz val="10"/>
        <color indexed="48"/>
        <rFont val="Arial"/>
        <family val="2"/>
      </rPr>
      <t xml:space="preserve"> cadre bleu</t>
    </r>
    <r>
      <rPr>
        <sz val="10"/>
        <rFont val="Arial"/>
        <family val="0"/>
      </rPr>
      <t>, en bas à gauche de la feuille "</t>
    </r>
    <r>
      <rPr>
        <b/>
        <i/>
        <sz val="10"/>
        <color indexed="48"/>
        <rFont val="Arial"/>
        <family val="2"/>
      </rPr>
      <t>Calcul</t>
    </r>
    <r>
      <rPr>
        <sz val="10"/>
        <rFont val="Arial"/>
        <family val="0"/>
      </rPr>
      <t>". Les restitutions indiquées sont des valeurs</t>
    </r>
    <r>
      <rPr>
        <sz val="10"/>
        <rFont val="Arial"/>
        <family val="2"/>
      </rPr>
      <t xml:space="preserve"> arrondies à 5 unités près</t>
    </r>
    <r>
      <rPr>
        <i/>
        <sz val="8"/>
        <rFont val="Arial"/>
        <family val="2"/>
      </rPr>
      <t xml:space="preserve"> (arrondi inférieur)</t>
    </r>
    <r>
      <rPr>
        <sz val="10"/>
        <rFont val="Arial"/>
        <family val="2"/>
      </rPr>
      <t>.</t>
    </r>
  </si>
  <si>
    <r>
      <t xml:space="preserve">% d'azote de la MS </t>
    </r>
    <r>
      <rPr>
        <sz val="8"/>
        <color indexed="8"/>
        <rFont val="Arial"/>
        <family val="2"/>
      </rPr>
      <t>(en fonction de la MS du totale du couvert)</t>
    </r>
  </si>
  <si>
    <t>- références des Chambres d'Agriculture de l'Indre, du Bas-Rhin, de la Drôme, de Bretagne, de l'Allier,                       du Puy-de-Dôme, de l'Yonne et de la FDGEDA de l'Aube</t>
  </si>
  <si>
    <r>
      <t xml:space="preserve"> Principe du calcul</t>
    </r>
    <r>
      <rPr>
        <i/>
        <sz val="10"/>
        <rFont val="Arial"/>
        <family val="2"/>
      </rPr>
      <t xml:space="preserve">         </t>
    </r>
    <r>
      <rPr>
        <i/>
        <sz val="8"/>
        <rFont val="Arial"/>
        <family val="2"/>
      </rPr>
      <t xml:space="preserve"> </t>
    </r>
  </si>
  <si>
    <r>
      <t xml:space="preserve">Description de l'applicatif MERCI </t>
    </r>
    <r>
      <rPr>
        <i/>
        <sz val="9"/>
        <rFont val="Arial"/>
        <family val="2"/>
      </rPr>
      <t>(4 feuilles "excel")</t>
    </r>
    <r>
      <rPr>
        <b/>
        <i/>
        <sz val="10"/>
        <rFont val="Arial"/>
        <family val="2"/>
      </rPr>
      <t xml:space="preserve">  :</t>
    </r>
    <r>
      <rPr>
        <i/>
        <sz val="10"/>
        <rFont val="Arial"/>
        <family val="2"/>
      </rPr>
      <t xml:space="preserve">           </t>
    </r>
    <r>
      <rPr>
        <i/>
        <sz val="8"/>
        <rFont val="Arial"/>
        <family val="2"/>
      </rPr>
      <t xml:space="preserve"> </t>
    </r>
  </si>
  <si>
    <r>
      <t>Renseigner l</t>
    </r>
    <r>
      <rPr>
        <sz val="10"/>
        <rFont val="Arial"/>
        <family val="2"/>
      </rPr>
      <t>e nom de la parcelle o</t>
    </r>
    <r>
      <rPr>
        <sz val="10"/>
        <rFont val="Arial"/>
        <family val="0"/>
      </rPr>
      <t>u de l'essai pour identifier votre calcul et indique</t>
    </r>
    <r>
      <rPr>
        <sz val="10"/>
        <rFont val="Arial"/>
        <family val="2"/>
      </rPr>
      <t>r la date de mesure</t>
    </r>
    <r>
      <rPr>
        <sz val="8"/>
        <rFont val="Arial"/>
        <family val="2"/>
      </rPr>
      <t xml:space="preserve"> </t>
    </r>
    <r>
      <rPr>
        <i/>
        <sz val="8"/>
        <color indexed="17"/>
        <rFont val="Arial"/>
        <family val="2"/>
      </rPr>
      <t>(année civile en cours prise par défaut)</t>
    </r>
    <r>
      <rPr>
        <sz val="10"/>
        <color indexed="17"/>
        <rFont val="Arial"/>
        <family val="2"/>
      </rPr>
      <t>.</t>
    </r>
  </si>
  <si>
    <r>
      <t xml:space="preserve">Choisir une </t>
    </r>
    <r>
      <rPr>
        <b/>
        <sz val="10"/>
        <rFont val="Arial"/>
        <family val="2"/>
      </rPr>
      <t>espèce de culture intermédiaire</t>
    </r>
    <r>
      <rPr>
        <sz val="10"/>
        <rFont val="Arial"/>
        <family val="0"/>
      </rPr>
      <t xml:space="preserve"> dans la liste déroulante</t>
    </r>
    <r>
      <rPr>
        <i/>
        <sz val="8"/>
        <rFont val="Arial"/>
        <family val="2"/>
      </rPr>
      <t xml:space="preserve"> (espèces triées par famille : crucifères, graminées, hydrophyllacées, composées, ....  puis par ordre alphabétique au sein de chaque famille).</t>
    </r>
  </si>
  <si>
    <r>
      <t xml:space="preserve">      La méthode se base sur la conversion de la </t>
    </r>
    <r>
      <rPr>
        <b/>
        <i/>
        <sz val="9"/>
        <color indexed="23"/>
        <rFont val="Arial"/>
        <family val="2"/>
      </rPr>
      <t xml:space="preserve">matière verte </t>
    </r>
    <r>
      <rPr>
        <i/>
        <sz val="9"/>
        <color indexed="23"/>
        <rFont val="Arial"/>
        <family val="2"/>
      </rPr>
      <t xml:space="preserve">prélevée </t>
    </r>
    <r>
      <rPr>
        <i/>
        <sz val="8"/>
        <color indexed="23"/>
        <rFont val="Arial"/>
        <family val="2"/>
      </rPr>
      <t xml:space="preserve">(MV en g/unité de surface) </t>
    </r>
    <r>
      <rPr>
        <i/>
        <sz val="9"/>
        <color indexed="23"/>
        <rFont val="Arial"/>
        <family val="2"/>
      </rPr>
      <t>en matière sèche</t>
    </r>
    <r>
      <rPr>
        <i/>
        <sz val="8"/>
        <color indexed="23"/>
        <rFont val="Arial"/>
        <family val="2"/>
      </rPr>
      <t>(MS en tonne/ha)</t>
    </r>
    <r>
      <rPr>
        <i/>
        <sz val="9"/>
        <color indexed="23"/>
        <rFont val="Arial"/>
        <family val="2"/>
      </rPr>
      <t xml:space="preserve">, puis calcule à partir de la matière sèche totale du couvert, la quantité d'azote totale de chaque espèce composant le couvert </t>
    </r>
    <r>
      <rPr>
        <i/>
        <sz val="8"/>
        <color indexed="23"/>
        <rFont val="Arial"/>
        <family val="2"/>
      </rPr>
      <t>(aérien + racinaire)</t>
    </r>
    <r>
      <rPr>
        <i/>
        <sz val="9"/>
        <color indexed="23"/>
        <rFont val="Arial"/>
        <family val="2"/>
      </rPr>
      <t xml:space="preserve">. Les calculs sont réalisés individuellement pour chaque espèce du couvert </t>
    </r>
    <r>
      <rPr>
        <i/>
        <sz val="8"/>
        <color indexed="23"/>
        <rFont val="Arial"/>
        <family val="2"/>
      </rPr>
      <t xml:space="preserve">(la teneur en azote de chaque espèce est cependant définie par rapport à la </t>
    </r>
    <r>
      <rPr>
        <b/>
        <i/>
        <sz val="8"/>
        <color indexed="23"/>
        <rFont val="Arial"/>
        <family val="2"/>
      </rPr>
      <t>MS totale</t>
    </r>
    <r>
      <rPr>
        <i/>
        <sz val="8"/>
        <color indexed="23"/>
        <rFont val="Arial"/>
        <family val="2"/>
      </rPr>
      <t xml:space="preserve"> du couvert)</t>
    </r>
    <r>
      <rPr>
        <i/>
        <sz val="9"/>
        <color indexed="23"/>
        <rFont val="Arial"/>
        <family val="2"/>
      </rPr>
      <t>.</t>
    </r>
  </si>
  <si>
    <r>
      <t xml:space="preserve">      Les références utilisées ont été établies à partir des essais conduits en Poitou-Charentes (1988 - 2009) et dans l'Indre. Des données nationales ont pu être utilisées pour compléter la liste des couverts susceptibles d'être utilisée.  Pour une espèce non renseignée, la moyenne par famille pourra être utilisée </t>
    </r>
    <r>
      <rPr>
        <i/>
        <sz val="8"/>
        <color indexed="23"/>
        <rFont val="Arial"/>
        <family val="2"/>
      </rPr>
      <t>(moyenne fournie dans la liste des espèces).</t>
    </r>
  </si>
  <si>
    <r>
      <t xml:space="preserve">L'applicatif effectue les calculs à partir de la valeur moyenne de </t>
    </r>
    <r>
      <rPr>
        <b/>
        <i/>
        <sz val="8"/>
        <color indexed="60"/>
        <rFont val="Arial"/>
        <family val="2"/>
      </rPr>
      <t>3</t>
    </r>
    <r>
      <rPr>
        <i/>
        <sz val="8"/>
        <color indexed="60"/>
        <rFont val="Arial"/>
        <family val="2"/>
      </rPr>
      <t xml:space="preserve"> prélèvements. Par défaut, il considère la même surface pour ces trois prélèvements.
Dans le cas d'un nombre de prélèvements réalisés supérieur à 3 :
            - calcul par la hauteur : inscrire la hauteur moyenne de la culture intermédiaire dans la première des 3 cases.
            - calcul par biomassse : inscrire la somme des biomasses mesurées et la surface totale de prélèvement dans la colonne "</t>
    </r>
    <r>
      <rPr>
        <i/>
        <sz val="8"/>
        <color indexed="48"/>
        <rFont val="Arial"/>
        <family val="2"/>
      </rPr>
      <t>prélèvement n°1</t>
    </r>
    <r>
      <rPr>
        <i/>
        <sz val="8"/>
        <color indexed="60"/>
        <rFont val="Arial"/>
        <family val="2"/>
      </rPr>
      <t>".</t>
    </r>
  </si>
  <si>
    <t>pois fourrager</t>
  </si>
  <si>
    <t>pois protéagineux</t>
  </si>
  <si>
    <t>CRA PC</t>
  </si>
  <si>
    <t>trèfle souterrain</t>
  </si>
  <si>
    <t>trèfle blanc</t>
  </si>
  <si>
    <t>mercuriale</t>
  </si>
  <si>
    <t>autres</t>
  </si>
  <si>
    <t>CA Alsace, CRAPC</t>
  </si>
  <si>
    <r>
      <t xml:space="preserve">MERCI </t>
    </r>
    <r>
      <rPr>
        <i/>
        <sz val="8"/>
        <color indexed="16"/>
        <rFont val="Arial"/>
        <family val="2"/>
      </rPr>
      <t>(version v2.1)</t>
    </r>
  </si>
  <si>
    <t>- Ce fichier Excel est mis à disposition gratuitement par la Chambre Régionale d'Agriculture de Poitou-Charentes.</t>
  </si>
  <si>
    <t>Applicatif réalisé par G. Véricel et S. Minette - Chambre Régionale d'Agriculture de Poitou-Charentes</t>
  </si>
  <si>
    <r>
      <t xml:space="preserve">- </t>
    </r>
    <r>
      <rPr>
        <i/>
        <sz val="10"/>
        <rFont val="Arial"/>
        <family val="2"/>
      </rPr>
      <t>MERCI</t>
    </r>
    <r>
      <rPr>
        <sz val="10"/>
        <rFont val="Arial"/>
        <family val="0"/>
      </rPr>
      <t xml:space="preserve"> est une </t>
    </r>
    <r>
      <rPr>
        <b/>
        <sz val="10"/>
        <rFont val="Arial"/>
        <family val="2"/>
      </rPr>
      <t>méthode "de terrain"</t>
    </r>
    <r>
      <rPr>
        <sz val="10"/>
        <rFont val="Arial"/>
        <family val="0"/>
      </rPr>
      <t xml:space="preserve"> qui se veut facile d'utilisation et rapidement opérationnelle. Son applicatif informatique permet de calculer à partir d'une </t>
    </r>
    <r>
      <rPr>
        <b/>
        <sz val="10"/>
        <rFont val="Arial"/>
        <family val="2"/>
      </rPr>
      <t>mesure simple</t>
    </r>
    <r>
      <rPr>
        <sz val="10"/>
        <rFont val="Arial"/>
        <family val="0"/>
      </rPr>
      <t xml:space="preserve"> </t>
    </r>
    <r>
      <rPr>
        <i/>
        <sz val="8"/>
        <rFont val="Arial"/>
        <family val="2"/>
      </rPr>
      <t>(biomasse aérienne verte ou sèche ou hauteur du couvert)</t>
    </r>
    <r>
      <rPr>
        <i/>
        <sz val="9"/>
        <rFont val="Arial"/>
        <family val="2"/>
      </rPr>
      <t>,</t>
    </r>
    <r>
      <rPr>
        <sz val="10"/>
        <rFont val="Arial"/>
        <family val="0"/>
      </rPr>
      <t xml:space="preserve"> et en utilisant les références établies par la Chambre d'Agriculture de Poitou-Charentes jusqu'en 2010, les quantités d'azote, de phosphore </t>
    </r>
    <r>
      <rPr>
        <i/>
        <sz val="8"/>
        <rFont val="Arial"/>
        <family val="2"/>
      </rPr>
      <t>(P</t>
    </r>
    <r>
      <rPr>
        <i/>
        <vertAlign val="subscript"/>
        <sz val="8"/>
        <rFont val="Arial"/>
        <family val="2"/>
      </rPr>
      <t>2</t>
    </r>
    <r>
      <rPr>
        <i/>
        <sz val="8"/>
        <rFont val="Arial"/>
        <family val="2"/>
      </rPr>
      <t>O</t>
    </r>
    <r>
      <rPr>
        <i/>
        <vertAlign val="subscript"/>
        <sz val="8"/>
        <rFont val="Arial"/>
        <family val="2"/>
      </rPr>
      <t>5</t>
    </r>
    <r>
      <rPr>
        <i/>
        <sz val="8"/>
        <rFont val="Arial"/>
        <family val="2"/>
      </rPr>
      <t>)</t>
    </r>
    <r>
      <rPr>
        <sz val="10"/>
        <rFont val="Arial"/>
        <family val="0"/>
      </rPr>
      <t xml:space="preserve"> et de potassium </t>
    </r>
    <r>
      <rPr>
        <i/>
        <sz val="8"/>
        <rFont val="Arial"/>
        <family val="2"/>
      </rPr>
      <t>(K</t>
    </r>
    <r>
      <rPr>
        <i/>
        <vertAlign val="subscript"/>
        <sz val="8"/>
        <rFont val="Arial"/>
        <family val="2"/>
      </rPr>
      <t>2</t>
    </r>
    <r>
      <rPr>
        <i/>
        <sz val="8"/>
        <rFont val="Arial"/>
        <family val="2"/>
      </rPr>
      <t xml:space="preserve">O) </t>
    </r>
    <r>
      <rPr>
        <sz val="10"/>
        <rFont val="Arial"/>
        <family val="0"/>
      </rPr>
      <t xml:space="preserve">potentiellement disponibles après une culture intermédiaire </t>
    </r>
    <r>
      <rPr>
        <i/>
        <sz val="8"/>
        <rFont val="Arial"/>
        <family val="2"/>
      </rPr>
      <t>(pas d'estimation des éventuelles pertes par lixiviation après destruction du couvert).</t>
    </r>
  </si>
  <si>
    <r>
      <t xml:space="preserve">- Les références utilisées sont valables pour la région Poitou-Charentes et le département de l'Indre. La méthode pourra être appliquée dans d'autres régions </t>
    </r>
    <r>
      <rPr>
        <b/>
        <sz val="10"/>
        <color indexed="10"/>
        <rFont val="Arial"/>
        <family val="2"/>
      </rPr>
      <t>sous réserve</t>
    </r>
    <r>
      <rPr>
        <b/>
        <sz val="10"/>
        <rFont val="Arial"/>
        <family val="2"/>
      </rPr>
      <t xml:space="preserve"> </t>
    </r>
    <r>
      <rPr>
        <sz val="10"/>
        <rFont val="Arial"/>
        <family val="0"/>
      </rPr>
      <t xml:space="preserve">de </t>
    </r>
    <r>
      <rPr>
        <b/>
        <sz val="10"/>
        <color indexed="10"/>
        <rFont val="Arial"/>
        <family val="2"/>
      </rPr>
      <t>validation</t>
    </r>
    <r>
      <rPr>
        <sz val="10"/>
        <rFont val="Arial"/>
        <family val="0"/>
      </rPr>
      <t xml:space="preserve"> ou </t>
    </r>
    <r>
      <rPr>
        <b/>
        <sz val="10"/>
        <color indexed="10"/>
        <rFont val="Arial"/>
        <family val="2"/>
      </rPr>
      <t>d'adaptation</t>
    </r>
    <r>
      <rPr>
        <sz val="10"/>
        <rFont val="Arial"/>
        <family val="0"/>
      </rPr>
      <t xml:space="preserve"> de ces références au contexte local. La Chambre Régionale ne peut être tenue responsable des résultats obtenus.</t>
    </r>
  </si>
  <si>
    <t/>
  </si>
  <si>
    <r>
      <t xml:space="preserve">Applicatif informatique de calcul - MERCI                   </t>
    </r>
    <r>
      <rPr>
        <i/>
        <sz val="8"/>
        <color indexed="16"/>
        <rFont val="Arial"/>
        <family val="2"/>
      </rPr>
      <t>(version v2.2,  décembre 2011)</t>
    </r>
  </si>
  <si>
    <t>biomasse verte</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</si>
</sst>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dd/mm/yy;@"/>
    <numFmt numFmtId="181" formatCode="mmm\-yyyy"/>
    <numFmt numFmtId="182" formatCode="0.0"/>
    <numFmt numFmtId="183" formatCode="d/m/yy"/>
    <numFmt numFmtId="184" formatCode="&quot;Vrai&quot;;&quot;Vrai&quot;;&quot;Faux&quot;"/>
    <numFmt numFmtId="185" formatCode="&quot;Actif&quot;;&quot;Actif&quot;;&quot;Inactif&quot;"/>
    <numFmt numFmtId="186" formatCode="[$€-2]\ #,##0.00_);[Red]\([$€-2]\ #,##0.00\)"/>
    <numFmt numFmtId="187" formatCode="d\ mmmm\ yyyy"/>
    <numFmt numFmtId="188" formatCode="d\-mmm"/>
    <numFmt numFmtId="189" formatCode="[$-40C]dddd\ d\ mmmm\ yyyy"/>
    <numFmt numFmtId="190" formatCode="[$-40C]d\-mmm;@"/>
    <numFmt numFmtId="191" formatCode="[$-F800]dddd\,\ mmmm\ dd\,\ yyyy"/>
    <numFmt numFmtId="192" formatCode="[$-40C]d\ mmmm\ yyyy;@"/>
    <numFmt numFmtId="193" formatCode="0&quot; kg&quot;"/>
    <numFmt numFmtId="194" formatCode="d\ mmm"/>
    <numFmt numFmtId="195" formatCode="0&quot; tiges&quot;"/>
    <numFmt numFmtId="196" formatCode="0&quot; N&quot;"/>
    <numFmt numFmtId="197" formatCode="00"/>
    <numFmt numFmtId="198" formatCode="0&quot; cm&quot;"/>
    <numFmt numFmtId="199" formatCode="0.0%"/>
    <numFmt numFmtId="200" formatCode="0&quot; K&quot;"/>
    <numFmt numFmtId="201" formatCode="0&quot; P&quot;"/>
    <numFmt numFmtId="202" formatCode="d/m/yy;@"/>
    <numFmt numFmtId="203" formatCode="0.000"/>
    <numFmt numFmtId="204" formatCode="0.0&quot; %&quot;"/>
    <numFmt numFmtId="205" formatCode="dd\ mmm\ yy"/>
    <numFmt numFmtId="206" formatCode="d/m;@"/>
  </numFmts>
  <fonts count="101">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b/>
      <sz val="8"/>
      <name val="Arial"/>
      <family val="2"/>
    </font>
    <font>
      <b/>
      <i/>
      <sz val="8"/>
      <name val="Arial"/>
      <family val="2"/>
    </font>
    <font>
      <i/>
      <sz val="8"/>
      <name val="Arial"/>
      <family val="2"/>
    </font>
    <font>
      <sz val="8"/>
      <color indexed="8"/>
      <name val="Arial"/>
      <family val="2"/>
    </font>
    <font>
      <b/>
      <sz val="8"/>
      <color indexed="8"/>
      <name val="Arial"/>
      <family val="2"/>
    </font>
    <font>
      <sz val="10"/>
      <color indexed="8"/>
      <name val="Arial"/>
      <family val="2"/>
    </font>
    <font>
      <sz val="10"/>
      <color indexed="9"/>
      <name val="Arial"/>
      <family val="2"/>
    </font>
    <font>
      <i/>
      <sz val="10"/>
      <name val="Arial"/>
      <family val="2"/>
    </font>
    <font>
      <b/>
      <sz val="12"/>
      <name val="Arial"/>
      <family val="2"/>
    </font>
    <font>
      <sz val="9"/>
      <name val="Arial"/>
      <family val="2"/>
    </font>
    <font>
      <u val="single"/>
      <sz val="10"/>
      <color indexed="12"/>
      <name val="Arial"/>
      <family val="2"/>
    </font>
    <font>
      <u val="single"/>
      <sz val="10"/>
      <color indexed="36"/>
      <name val="Arial"/>
      <family val="2"/>
    </font>
    <font>
      <b/>
      <sz val="14"/>
      <name val="Arial"/>
      <family val="2"/>
    </font>
    <font>
      <sz val="10"/>
      <color indexed="10"/>
      <name val="Arial"/>
      <family val="2"/>
    </font>
    <font>
      <b/>
      <sz val="10"/>
      <color indexed="8"/>
      <name val="Arial"/>
      <family val="2"/>
    </font>
    <font>
      <i/>
      <sz val="8"/>
      <color indexed="10"/>
      <name val="Arial"/>
      <family val="2"/>
    </font>
    <font>
      <i/>
      <sz val="8"/>
      <color indexed="8"/>
      <name val="Arial"/>
      <family val="2"/>
    </font>
    <font>
      <b/>
      <i/>
      <sz val="10"/>
      <name val="Arial"/>
      <family val="2"/>
    </font>
    <font>
      <sz val="7"/>
      <name val="Arial"/>
      <family val="2"/>
    </font>
    <font>
      <b/>
      <sz val="14"/>
      <color indexed="8"/>
      <name val="Arial"/>
      <family val="2"/>
    </font>
    <font>
      <i/>
      <sz val="1"/>
      <name val="Arial"/>
      <family val="2"/>
    </font>
    <font>
      <sz val="9"/>
      <color indexed="8"/>
      <name val="Arial"/>
      <family val="2"/>
    </font>
    <font>
      <b/>
      <i/>
      <sz val="8"/>
      <color indexed="10"/>
      <name val="Arial"/>
      <family val="2"/>
    </font>
    <font>
      <b/>
      <i/>
      <sz val="10"/>
      <color indexed="10"/>
      <name val="Arial"/>
      <family val="2"/>
    </font>
    <font>
      <b/>
      <i/>
      <sz val="10"/>
      <color indexed="48"/>
      <name val="Arial"/>
      <family val="2"/>
    </font>
    <font>
      <i/>
      <sz val="9"/>
      <name val="Arial"/>
      <family val="2"/>
    </font>
    <font>
      <b/>
      <i/>
      <sz val="10"/>
      <color indexed="17"/>
      <name val="Arial"/>
      <family val="2"/>
    </font>
    <font>
      <b/>
      <i/>
      <u val="single"/>
      <sz val="10"/>
      <name val="Arial"/>
      <family val="2"/>
    </font>
    <font>
      <b/>
      <i/>
      <sz val="12"/>
      <color indexed="16"/>
      <name val="Arial"/>
      <family val="2"/>
    </font>
    <font>
      <sz val="10"/>
      <color indexed="16"/>
      <name val="Arial"/>
      <family val="2"/>
    </font>
    <font>
      <i/>
      <sz val="8"/>
      <color indexed="16"/>
      <name val="Arial"/>
      <family val="2"/>
    </font>
    <font>
      <b/>
      <i/>
      <sz val="10"/>
      <color indexed="16"/>
      <name val="Arial"/>
      <family val="2"/>
    </font>
    <font>
      <i/>
      <sz val="8"/>
      <color indexed="60"/>
      <name val="Arial"/>
      <family val="2"/>
    </font>
    <font>
      <b/>
      <i/>
      <sz val="8"/>
      <color indexed="60"/>
      <name val="Arial"/>
      <family val="2"/>
    </font>
    <font>
      <sz val="10"/>
      <color indexed="60"/>
      <name val="Arial"/>
      <family val="2"/>
    </font>
    <font>
      <sz val="8"/>
      <color indexed="18"/>
      <name val="Arial"/>
      <family val="2"/>
    </font>
    <font>
      <sz val="8"/>
      <color indexed="40"/>
      <name val="Arial"/>
      <family val="2"/>
    </font>
    <font>
      <sz val="8"/>
      <color indexed="48"/>
      <name val="Arial"/>
      <family val="2"/>
    </font>
    <font>
      <i/>
      <sz val="8"/>
      <color indexed="48"/>
      <name val="Arial"/>
      <family val="2"/>
    </font>
    <font>
      <i/>
      <sz val="8"/>
      <color indexed="17"/>
      <name val="Arial"/>
      <family val="2"/>
    </font>
    <font>
      <sz val="10"/>
      <color indexed="17"/>
      <name val="Arial"/>
      <family val="2"/>
    </font>
    <font>
      <b/>
      <i/>
      <sz val="10"/>
      <color indexed="62"/>
      <name val="Arial"/>
      <family val="2"/>
    </font>
    <font>
      <i/>
      <sz val="10"/>
      <color indexed="62"/>
      <name val="Arial"/>
      <family val="2"/>
    </font>
    <font>
      <b/>
      <i/>
      <sz val="10"/>
      <color indexed="20"/>
      <name val="Arial"/>
      <family val="2"/>
    </font>
    <font>
      <b/>
      <sz val="8"/>
      <color indexed="20"/>
      <name val="Arial"/>
      <family val="2"/>
    </font>
    <font>
      <b/>
      <sz val="8"/>
      <color indexed="48"/>
      <name val="Arial"/>
      <family val="2"/>
    </font>
    <font>
      <i/>
      <sz val="10"/>
      <color indexed="60"/>
      <name val="Arial"/>
      <family val="2"/>
    </font>
    <font>
      <b/>
      <i/>
      <sz val="10"/>
      <color indexed="60"/>
      <name val="Arial"/>
      <family val="2"/>
    </font>
    <font>
      <b/>
      <sz val="10"/>
      <color indexed="10"/>
      <name val="Arial"/>
      <family val="2"/>
    </font>
    <font>
      <i/>
      <u val="single"/>
      <sz val="8"/>
      <name val="Arial"/>
      <family val="2"/>
    </font>
    <font>
      <b/>
      <i/>
      <sz val="14"/>
      <color indexed="30"/>
      <name val="Arial"/>
      <family val="2"/>
    </font>
    <font>
      <b/>
      <i/>
      <sz val="10"/>
      <color indexed="30"/>
      <name val="Arial"/>
      <family val="2"/>
    </font>
    <font>
      <b/>
      <i/>
      <sz val="8"/>
      <color indexed="30"/>
      <name val="Arial"/>
      <family val="2"/>
    </font>
    <font>
      <sz val="6"/>
      <color indexed="9"/>
      <name val="Arial"/>
      <family val="2"/>
    </font>
    <font>
      <sz val="8"/>
      <color indexed="9"/>
      <name val="Arial"/>
      <family val="2"/>
    </font>
    <font>
      <b/>
      <sz val="10"/>
      <color indexed="9"/>
      <name val="Arial"/>
      <family val="2"/>
    </font>
    <font>
      <b/>
      <i/>
      <sz val="10"/>
      <color indexed="8"/>
      <name val="Arial"/>
      <family val="2"/>
    </font>
    <font>
      <vertAlign val="superscript"/>
      <sz val="8"/>
      <name val="Arial"/>
      <family val="2"/>
    </font>
    <font>
      <i/>
      <sz val="6"/>
      <name val="Arial"/>
      <family val="2"/>
    </font>
    <font>
      <i/>
      <vertAlign val="superscript"/>
      <sz val="8"/>
      <color indexed="8"/>
      <name val="Arial"/>
      <family val="2"/>
    </font>
    <font>
      <b/>
      <sz val="9"/>
      <name val="Arial"/>
      <family val="2"/>
    </font>
    <font>
      <b/>
      <sz val="7"/>
      <name val="Arial"/>
      <family val="2"/>
    </font>
    <font>
      <i/>
      <sz val="7"/>
      <color indexed="18"/>
      <name val="Arial"/>
      <family val="2"/>
    </font>
    <font>
      <b/>
      <i/>
      <vertAlign val="subscript"/>
      <sz val="10"/>
      <name val="Arial"/>
      <family val="2"/>
    </font>
    <font>
      <vertAlign val="subscript"/>
      <sz val="8"/>
      <name val="Arial"/>
      <family val="2"/>
    </font>
    <font>
      <vertAlign val="subscript"/>
      <sz val="7"/>
      <name val="Arial"/>
      <family val="2"/>
    </font>
    <font>
      <b/>
      <vertAlign val="subscript"/>
      <sz val="8"/>
      <color indexed="8"/>
      <name val="Arial"/>
      <family val="2"/>
    </font>
    <font>
      <i/>
      <sz val="10"/>
      <color indexed="30"/>
      <name val="Arial"/>
      <family val="2"/>
    </font>
    <font>
      <b/>
      <i/>
      <sz val="9"/>
      <color indexed="23"/>
      <name val="Arial"/>
      <family val="2"/>
    </font>
    <font>
      <i/>
      <sz val="9"/>
      <color indexed="23"/>
      <name val="Arial"/>
      <family val="2"/>
    </font>
    <font>
      <i/>
      <sz val="8"/>
      <color indexed="23"/>
      <name val="Arial"/>
      <family val="2"/>
    </font>
    <font>
      <i/>
      <vertAlign val="subscript"/>
      <sz val="8"/>
      <name val="Arial"/>
      <family val="2"/>
    </font>
    <font>
      <b/>
      <i/>
      <sz val="8"/>
      <color indexed="23"/>
      <name val="Arial"/>
      <family val="2"/>
    </font>
    <font>
      <sz val="8"/>
      <name val="Tahoma"/>
      <family val="2"/>
    </font>
    <font>
      <b/>
      <sz val="8"/>
      <name val="Tahoma"/>
      <family val="2"/>
    </font>
    <font>
      <i/>
      <sz val="8"/>
      <name val="Tahoma"/>
      <family val="2"/>
    </font>
    <font>
      <b/>
      <i/>
      <sz val="8"/>
      <color indexed="63"/>
      <name val="Arial"/>
      <family val="2"/>
    </font>
    <font>
      <sz val="28"/>
      <color indexed="18"/>
      <name val="Arial Black"/>
      <family val="0"/>
    </font>
    <font>
      <sz val="1"/>
      <color indexed="8"/>
      <name val="Arial"/>
      <family val="0"/>
    </font>
    <font>
      <vertAlign val="superscript"/>
      <sz val="1"/>
      <color indexed="8"/>
      <name val="Arial"/>
      <family val="0"/>
    </font>
    <font>
      <b/>
      <i/>
      <sz val="8"/>
      <color theme="1" tint="0.3499900102615356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61"/>
        <bgColor indexed="64"/>
      </patternFill>
    </fill>
    <fill>
      <patternFill patternType="solid">
        <fgColor indexed="21"/>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style="thin"/>
      <top>
        <color indexed="63"/>
      </top>
      <bottom style="thick">
        <color indexed="9"/>
      </bottom>
    </border>
    <border>
      <left style="thin">
        <color indexed="8"/>
      </left>
      <right style="thin">
        <color indexed="8"/>
      </right>
      <top>
        <color indexed="63"/>
      </top>
      <bottom style="thick">
        <color indexed="9"/>
      </botto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45">
    <xf numFmtId="0" fontId="0" fillId="0" borderId="0" xfId="0" applyAlignment="1">
      <alignment/>
    </xf>
    <xf numFmtId="0" fontId="24" fillId="20" borderId="10" xfId="0" applyFont="1" applyFill="1" applyBorder="1" applyAlignment="1" applyProtection="1">
      <alignment horizontal="center" vertical="center" wrapText="1"/>
      <protection/>
    </xf>
    <xf numFmtId="1" fontId="0" fillId="22" borderId="10" xfId="0" applyNumberFormat="1" applyFill="1" applyBorder="1" applyAlignment="1" applyProtection="1">
      <alignment horizontal="center"/>
      <protection hidden="1"/>
    </xf>
    <xf numFmtId="1" fontId="19" fillId="22" borderId="10" xfId="0" applyNumberFormat="1" applyFont="1" applyFill="1" applyBorder="1" applyAlignment="1" applyProtection="1">
      <alignment horizontal="center"/>
      <protection hidden="1"/>
    </xf>
    <xf numFmtId="182" fontId="18" fillId="22" borderId="10" xfId="0" applyNumberFormat="1"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0" fontId="19" fillId="8" borderId="0" xfId="0" applyFont="1" applyFill="1" applyBorder="1" applyAlignment="1" applyProtection="1">
      <alignment horizontal="left"/>
      <protection hidden="1"/>
    </xf>
    <xf numFmtId="182" fontId="19" fillId="22" borderId="10" xfId="0" applyNumberFormat="1" applyFont="1" applyFill="1" applyBorder="1" applyAlignment="1" applyProtection="1">
      <alignment horizontal="center"/>
      <protection hidden="1"/>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Alignment="1">
      <alignment/>
    </xf>
    <xf numFmtId="1" fontId="20" fillId="4" borderId="10" xfId="0" applyNumberFormat="1" applyFont="1" applyFill="1" applyBorder="1" applyAlignment="1" applyProtection="1">
      <alignment horizontal="center" vertical="center" wrapText="1"/>
      <protection/>
    </xf>
    <xf numFmtId="0" fontId="19" fillId="8" borderId="0" xfId="0" applyFont="1" applyFill="1" applyBorder="1" applyAlignment="1" applyProtection="1">
      <alignment horizontal="center"/>
      <protection hidden="1"/>
    </xf>
    <xf numFmtId="0" fontId="18" fillId="4" borderId="0" xfId="0" applyFont="1" applyFill="1" applyBorder="1" applyAlignment="1" applyProtection="1">
      <alignment horizontal="center"/>
      <protection hidden="1"/>
    </xf>
    <xf numFmtId="1" fontId="29" fillId="22" borderId="10" xfId="0" applyNumberFormat="1" applyFont="1" applyFill="1" applyBorder="1" applyAlignment="1" applyProtection="1">
      <alignment horizontal="center"/>
      <protection hidden="1"/>
    </xf>
    <xf numFmtId="182" fontId="29" fillId="22" borderId="10" xfId="0" applyNumberFormat="1" applyFont="1" applyFill="1" applyBorder="1" applyAlignment="1" applyProtection="1">
      <alignment horizontal="center"/>
      <protection hidden="1"/>
    </xf>
    <xf numFmtId="0" fontId="29" fillId="22" borderId="10" xfId="0" applyFont="1" applyFill="1" applyBorder="1" applyAlignment="1" applyProtection="1">
      <alignment horizontal="center"/>
      <protection hidden="1"/>
    </xf>
    <xf numFmtId="0" fontId="0" fillId="2" borderId="11" xfId="0" applyFill="1" applyBorder="1" applyAlignment="1" applyProtection="1">
      <alignment/>
      <protection hidden="1"/>
    </xf>
    <xf numFmtId="0" fontId="0" fillId="2" borderId="12" xfId="0" applyFill="1" applyBorder="1" applyAlignment="1" applyProtection="1">
      <alignment/>
      <protection hidden="1"/>
    </xf>
    <xf numFmtId="0" fontId="0" fillId="2" borderId="13" xfId="0" applyFill="1" applyBorder="1" applyAlignment="1" applyProtection="1">
      <alignment/>
      <protection hidden="1"/>
    </xf>
    <xf numFmtId="0" fontId="0" fillId="2" borderId="14" xfId="0" applyFill="1" applyBorder="1" applyAlignment="1" applyProtection="1">
      <alignment/>
      <protection hidden="1"/>
    </xf>
    <xf numFmtId="0" fontId="19" fillId="2" borderId="0" xfId="0" applyFont="1" applyFill="1" applyBorder="1" applyAlignment="1" applyProtection="1">
      <alignment horizontal="center"/>
      <protection hidden="1"/>
    </xf>
    <xf numFmtId="0" fontId="0" fillId="2" borderId="15" xfId="0" applyFont="1" applyFill="1" applyBorder="1" applyAlignment="1" applyProtection="1">
      <alignment/>
      <protection hidden="1"/>
    </xf>
    <xf numFmtId="0" fontId="27"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0" fontId="0" fillId="2" borderId="15" xfId="0" applyFill="1" applyBorder="1" applyAlignment="1" applyProtection="1">
      <alignment/>
      <protection hidden="1"/>
    </xf>
    <xf numFmtId="0" fontId="0" fillId="2" borderId="0" xfId="0" applyFill="1" applyBorder="1" applyAlignment="1" applyProtection="1">
      <alignment/>
      <protection hidden="1"/>
    </xf>
    <xf numFmtId="0" fontId="28" fillId="2" borderId="0" xfId="0" applyFont="1" applyFill="1" applyBorder="1" applyAlignment="1" applyProtection="1">
      <alignment horizontal="left"/>
      <protection hidden="1"/>
    </xf>
    <xf numFmtId="0" fontId="22"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182" fontId="19" fillId="22" borderId="10" xfId="0" applyNumberFormat="1" applyFont="1" applyFill="1" applyBorder="1" applyAlignment="1" applyProtection="1">
      <alignment horizontal="center" vertical="center"/>
      <protection hidden="1"/>
    </xf>
    <xf numFmtId="1" fontId="19" fillId="22" borderId="10" xfId="0" applyNumberFormat="1" applyFont="1" applyFill="1" applyBorder="1" applyAlignment="1" applyProtection="1">
      <alignment horizontal="center" vertical="center"/>
      <protection hidden="1"/>
    </xf>
    <xf numFmtId="0" fontId="26" fillId="24" borderId="0" xfId="0" applyFont="1" applyFill="1" applyAlignment="1" applyProtection="1">
      <alignment/>
      <protection hidden="1"/>
    </xf>
    <xf numFmtId="190" fontId="18" fillId="7" borderId="10" xfId="0" applyNumberFormat="1" applyFont="1" applyFill="1" applyBorder="1" applyAlignment="1" applyProtection="1">
      <alignment horizontal="center"/>
      <protection hidden="1" locked="0"/>
    </xf>
    <xf numFmtId="0" fontId="18" fillId="7" borderId="10" xfId="0" applyFont="1" applyFill="1" applyBorder="1" applyAlignment="1" applyProtection="1">
      <alignment horizontal="center"/>
      <protection hidden="1" locked="0"/>
    </xf>
    <xf numFmtId="0" fontId="0" fillId="4" borderId="0" xfId="0" applyFont="1" applyFill="1" applyBorder="1" applyAlignment="1" applyProtection="1">
      <alignment horizontal="center"/>
      <protection hidden="1"/>
    </xf>
    <xf numFmtId="0" fontId="26" fillId="24" borderId="0" xfId="0" applyFont="1" applyFill="1" applyAlignment="1" applyProtection="1">
      <alignment horizontal="center"/>
      <protection hidden="1"/>
    </xf>
    <xf numFmtId="0" fontId="26" fillId="2" borderId="14" xfId="0" applyFont="1" applyFill="1" applyBorder="1" applyAlignment="1" applyProtection="1">
      <alignment/>
      <protection hidden="1"/>
    </xf>
    <xf numFmtId="0" fontId="26" fillId="2" borderId="0" xfId="0" applyFont="1" applyFill="1" applyBorder="1" applyAlignment="1" applyProtection="1">
      <alignment horizontal="center" vertical="center"/>
      <protection hidden="1"/>
    </xf>
    <xf numFmtId="0" fontId="26" fillId="2" borderId="0" xfId="0" applyFont="1" applyFill="1" applyBorder="1" applyAlignment="1" applyProtection="1">
      <alignment/>
      <protection hidden="1"/>
    </xf>
    <xf numFmtId="0" fontId="26" fillId="2" borderId="15" xfId="0" applyFont="1" applyFill="1" applyBorder="1" applyAlignment="1" applyProtection="1">
      <alignment/>
      <protection hidden="1"/>
    </xf>
    <xf numFmtId="0" fontId="26" fillId="2" borderId="16" xfId="0" applyFont="1" applyFill="1" applyBorder="1" applyAlignment="1" applyProtection="1">
      <alignment/>
      <protection hidden="1"/>
    </xf>
    <xf numFmtId="0" fontId="26" fillId="2" borderId="17" xfId="0" applyFont="1" applyFill="1" applyBorder="1" applyAlignment="1" applyProtection="1">
      <alignment/>
      <protection hidden="1"/>
    </xf>
    <xf numFmtId="0" fontId="26" fillId="2" borderId="18" xfId="0" applyFont="1" applyFill="1" applyBorder="1" applyAlignment="1" applyProtection="1">
      <alignment/>
      <protection hidden="1"/>
    </xf>
    <xf numFmtId="0" fontId="0" fillId="24" borderId="0" xfId="0" applyFont="1" applyFill="1" applyAlignment="1" applyProtection="1">
      <alignment horizontal="center"/>
      <protection hidden="1"/>
    </xf>
    <xf numFmtId="182" fontId="18" fillId="4" borderId="10" xfId="0" applyNumberFormat="1" applyFont="1" applyFill="1" applyBorder="1" applyAlignment="1" applyProtection="1">
      <alignment horizontal="left" vertical="center" wrapText="1"/>
      <protection locked="0"/>
    </xf>
    <xf numFmtId="0" fontId="18" fillId="4" borderId="10" xfId="0" applyFont="1" applyFill="1" applyBorder="1" applyAlignment="1" applyProtection="1">
      <alignment horizontal="left" vertical="center" wrapText="1"/>
      <protection locked="0"/>
    </xf>
    <xf numFmtId="0" fontId="18" fillId="22" borderId="10" xfId="0" applyFont="1" applyFill="1" applyBorder="1" applyAlignment="1" applyProtection="1">
      <alignment horizontal="left" vertical="center" wrapText="1"/>
      <protection locked="0"/>
    </xf>
    <xf numFmtId="182" fontId="18" fillId="5" borderId="10" xfId="0" applyNumberFormat="1" applyFont="1" applyFill="1" applyBorder="1" applyAlignment="1" applyProtection="1">
      <alignment horizontal="center"/>
      <protection locked="0"/>
    </xf>
    <xf numFmtId="0" fontId="18" fillId="7" borderId="10" xfId="0" applyFont="1" applyFill="1" applyBorder="1" applyAlignment="1" applyProtection="1">
      <alignment horizontal="center" vertical="center" wrapText="1"/>
      <protection locked="0"/>
    </xf>
    <xf numFmtId="0" fontId="18" fillId="11" borderId="10" xfId="0" applyFont="1" applyFill="1" applyBorder="1" applyAlignment="1" applyProtection="1">
      <alignment horizontal="center" vertical="center" wrapText="1"/>
      <protection locked="0"/>
    </xf>
    <xf numFmtId="0" fontId="18" fillId="11" borderId="10" xfId="0" applyNumberFormat="1" applyFont="1" applyFill="1" applyBorder="1" applyAlignment="1" applyProtection="1">
      <alignment horizontal="center" vertical="center" wrapText="1"/>
      <protection locked="0"/>
    </xf>
    <xf numFmtId="0" fontId="0" fillId="24" borderId="0" xfId="0" applyFill="1" applyBorder="1" applyAlignment="1" applyProtection="1">
      <alignment/>
      <protection/>
    </xf>
    <xf numFmtId="0" fontId="0" fillId="24" borderId="0" xfId="0" applyFill="1" applyAlignment="1" applyProtection="1">
      <alignment/>
      <protection/>
    </xf>
    <xf numFmtId="0" fontId="18" fillId="11" borderId="19" xfId="0" applyFont="1" applyFill="1" applyBorder="1" applyAlignment="1" applyProtection="1">
      <alignment horizontal="center" textRotation="45"/>
      <protection hidden="1"/>
    </xf>
    <xf numFmtId="0" fontId="0" fillId="8" borderId="20" xfId="0" applyFont="1" applyFill="1" applyBorder="1" applyAlignment="1" applyProtection="1">
      <alignment/>
      <protection hidden="1"/>
    </xf>
    <xf numFmtId="0" fontId="0" fillId="8" borderId="19" xfId="0" applyFont="1" applyFill="1" applyBorder="1" applyAlignment="1" applyProtection="1">
      <alignment/>
      <protection hidden="1"/>
    </xf>
    <xf numFmtId="0" fontId="26" fillId="0" borderId="0" xfId="0" applyFont="1" applyFill="1" applyBorder="1" applyAlignment="1" applyProtection="1">
      <alignment/>
      <protection hidden="1"/>
    </xf>
    <xf numFmtId="0" fontId="32" fillId="0" borderId="0" xfId="0" applyFont="1" applyFill="1" applyBorder="1" applyAlignment="1" applyProtection="1">
      <alignment horizontal="left" vertical="center"/>
      <protection hidden="1"/>
    </xf>
    <xf numFmtId="0" fontId="32" fillId="0" borderId="0" xfId="0" applyFont="1" applyFill="1" applyBorder="1" applyAlignment="1" applyProtection="1">
      <alignment vertical="center"/>
      <protection hidden="1"/>
    </xf>
    <xf numFmtId="0" fontId="26" fillId="0" borderId="0" xfId="0" applyFont="1" applyFill="1" applyAlignment="1" applyProtection="1">
      <alignment/>
      <protection hidden="1"/>
    </xf>
    <xf numFmtId="0" fontId="26" fillId="0" borderId="17" xfId="0" applyFont="1" applyFill="1" applyBorder="1" applyAlignment="1" applyProtection="1">
      <alignment/>
      <protection hidden="1"/>
    </xf>
    <xf numFmtId="0" fontId="26" fillId="0" borderId="14" xfId="0" applyFont="1" applyFill="1" applyBorder="1" applyAlignment="1" applyProtection="1">
      <alignment/>
      <protection hidden="1"/>
    </xf>
    <xf numFmtId="0" fontId="0" fillId="0" borderId="14" xfId="0" applyFill="1" applyBorder="1" applyAlignment="1" applyProtection="1">
      <alignment/>
      <protection hidden="1"/>
    </xf>
    <xf numFmtId="0" fontId="26" fillId="0" borderId="16"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0" borderId="21" xfId="0" applyFill="1" applyBorder="1" applyAlignment="1" applyProtection="1">
      <alignment/>
      <protection hidden="1"/>
    </xf>
    <xf numFmtId="0" fontId="0" fillId="0" borderId="17"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26" fillId="0" borderId="0" xfId="0" applyFont="1" applyFill="1" applyBorder="1" applyAlignment="1" applyProtection="1">
      <alignment horizontal="left"/>
      <protection hidden="1"/>
    </xf>
    <xf numFmtId="0" fontId="26" fillId="0" borderId="0" xfId="0" applyFont="1" applyFill="1" applyBorder="1" applyAlignment="1" applyProtection="1">
      <alignment horizontal="center"/>
      <protection hidden="1"/>
    </xf>
    <xf numFmtId="0" fontId="19" fillId="0" borderId="0" xfId="0" applyFont="1" applyFill="1" applyBorder="1" applyAlignment="1" applyProtection="1">
      <alignment/>
      <protection hidden="1"/>
    </xf>
    <xf numFmtId="0" fontId="26" fillId="0" borderId="0" xfId="0" applyFont="1" applyFill="1" applyAlignment="1" applyProtection="1">
      <alignment horizontal="center"/>
      <protection hidden="1"/>
    </xf>
    <xf numFmtId="0" fontId="26" fillId="0" borderId="15" xfId="0" applyFont="1" applyFill="1" applyBorder="1" applyAlignment="1" applyProtection="1">
      <alignment/>
      <protection hidden="1"/>
    </xf>
    <xf numFmtId="0" fontId="32" fillId="0" borderId="17" xfId="0" applyFont="1" applyFill="1" applyBorder="1" applyAlignment="1" applyProtection="1">
      <alignment horizontal="left" vertical="center"/>
      <protection hidden="1"/>
    </xf>
    <xf numFmtId="0" fontId="35" fillId="0" borderId="17" xfId="0" applyFont="1" applyFill="1" applyBorder="1" applyAlignment="1" applyProtection="1">
      <alignment horizontal="left" vertical="center"/>
      <protection hidden="1"/>
    </xf>
    <xf numFmtId="0" fontId="32" fillId="0" borderId="17" xfId="0" applyFont="1" applyFill="1" applyBorder="1" applyAlignment="1" applyProtection="1">
      <alignment horizontal="center" vertical="center" wrapText="1"/>
      <protection hidden="1"/>
    </xf>
    <xf numFmtId="0" fontId="37" fillId="0" borderId="0" xfId="0" applyFont="1" applyFill="1" applyAlignment="1" applyProtection="1">
      <alignment horizontal="right"/>
      <protection hidden="1"/>
    </xf>
    <xf numFmtId="0" fontId="35" fillId="0" borderId="22" xfId="0" applyFont="1" applyFill="1" applyBorder="1" applyAlignment="1" applyProtection="1">
      <alignment/>
      <protection hidden="1"/>
    </xf>
    <xf numFmtId="0" fontId="0" fillId="0" borderId="22" xfId="0" applyFill="1" applyBorder="1" applyAlignment="1" applyProtection="1">
      <alignment/>
      <protection hidden="1"/>
    </xf>
    <xf numFmtId="0" fontId="0" fillId="0" borderId="22" xfId="0" applyFill="1" applyBorder="1" applyAlignment="1" applyProtection="1">
      <alignment horizontal="center"/>
      <protection hidden="1"/>
    </xf>
    <xf numFmtId="0" fontId="26" fillId="0" borderId="22" xfId="0" applyFont="1" applyFill="1" applyBorder="1" applyAlignment="1" applyProtection="1">
      <alignment/>
      <protection hidden="1"/>
    </xf>
    <xf numFmtId="0" fontId="33" fillId="0" borderId="21" xfId="0" applyFont="1" applyFill="1" applyBorder="1" applyAlignment="1" applyProtection="1">
      <alignment vertical="top"/>
      <protection hidden="1"/>
    </xf>
    <xf numFmtId="0" fontId="26" fillId="0" borderId="21" xfId="0" applyFont="1" applyFill="1" applyBorder="1" applyAlignment="1" applyProtection="1">
      <alignment/>
      <protection hidden="1"/>
    </xf>
    <xf numFmtId="0" fontId="26" fillId="0" borderId="21" xfId="0" applyFont="1" applyFill="1" applyBorder="1" applyAlignment="1" applyProtection="1">
      <alignment horizontal="left"/>
      <protection hidden="1"/>
    </xf>
    <xf numFmtId="0" fontId="26" fillId="0" borderId="17"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25" fillId="0" borderId="0" xfId="0" applyFont="1" applyFill="1" applyAlignment="1" applyProtection="1">
      <alignment/>
      <protection hidden="1"/>
    </xf>
    <xf numFmtId="0" fontId="26" fillId="0" borderId="0" xfId="0" applyFont="1" applyFill="1" applyAlignment="1" applyProtection="1">
      <alignment horizontal="left"/>
      <protection hidden="1"/>
    </xf>
    <xf numFmtId="0" fontId="26" fillId="0" borderId="18" xfId="0" applyFont="1" applyFill="1" applyBorder="1" applyAlignment="1" applyProtection="1">
      <alignment/>
      <protection hidden="1"/>
    </xf>
    <xf numFmtId="0" fontId="26" fillId="0" borderId="13" xfId="0" applyFont="1" applyFill="1" applyBorder="1" applyAlignment="1" applyProtection="1">
      <alignment/>
      <protection hidden="1"/>
    </xf>
    <xf numFmtId="182" fontId="26" fillId="0" borderId="0" xfId="0" applyNumberFormat="1" applyFont="1" applyFill="1" applyBorder="1" applyAlignment="1" applyProtection="1">
      <alignment/>
      <protection hidden="1"/>
    </xf>
    <xf numFmtId="0" fontId="33" fillId="0" borderId="0" xfId="0" applyFont="1" applyFill="1" applyAlignment="1" applyProtection="1">
      <alignment/>
      <protection hidden="1"/>
    </xf>
    <xf numFmtId="0" fontId="18" fillId="0" borderId="0" xfId="0" applyFont="1" applyFill="1" applyBorder="1" applyAlignment="1" applyProtection="1">
      <alignment/>
      <protection hidden="1"/>
    </xf>
    <xf numFmtId="0" fontId="22" fillId="0" borderId="0" xfId="0" applyFont="1" applyFill="1" applyAlignment="1" applyProtection="1">
      <alignment horizontal="center" wrapText="1"/>
      <protection hidden="1"/>
    </xf>
    <xf numFmtId="0" fontId="39" fillId="0" borderId="0" xfId="0" applyFont="1" applyFill="1" applyBorder="1" applyAlignment="1" applyProtection="1">
      <alignment vertical="center" wrapText="1"/>
      <protection hidden="1"/>
    </xf>
    <xf numFmtId="0" fontId="23" fillId="25" borderId="19" xfId="0" applyFont="1" applyFill="1" applyBorder="1" applyAlignment="1" applyProtection="1">
      <alignment horizontal="center" textRotation="45" wrapText="1"/>
      <protection hidden="1"/>
    </xf>
    <xf numFmtId="0" fontId="18" fillId="5" borderId="19" xfId="0" applyFont="1" applyFill="1" applyBorder="1" applyAlignment="1" applyProtection="1">
      <alignment horizontal="center" textRotation="45"/>
      <protection hidden="1"/>
    </xf>
    <xf numFmtId="0" fontId="18" fillId="26" borderId="19" xfId="0" applyFont="1" applyFill="1" applyBorder="1" applyAlignment="1" applyProtection="1">
      <alignment horizontal="center" textRotation="45"/>
      <protection hidden="1"/>
    </xf>
    <xf numFmtId="0" fontId="18" fillId="15" borderId="10" xfId="0" applyFont="1" applyFill="1" applyBorder="1" applyAlignment="1" applyProtection="1">
      <alignment horizontal="center" textRotation="45"/>
      <protection hidden="1"/>
    </xf>
    <xf numFmtId="0" fontId="26" fillId="24" borderId="0" xfId="0" applyFont="1" applyFill="1" applyBorder="1" applyAlignment="1" applyProtection="1">
      <alignment/>
      <protection hidden="1"/>
    </xf>
    <xf numFmtId="0" fontId="34" fillId="24" borderId="23" xfId="0" applyFont="1" applyFill="1" applyBorder="1" applyAlignment="1" applyProtection="1">
      <alignment horizontal="center" wrapText="1"/>
      <protection hidden="1"/>
    </xf>
    <xf numFmtId="0" fontId="23" fillId="24" borderId="23" xfId="0" applyFont="1" applyFill="1" applyBorder="1" applyAlignment="1" applyProtection="1">
      <alignment horizontal="center" textRotation="45" wrapText="1"/>
      <protection hidden="1"/>
    </xf>
    <xf numFmtId="0" fontId="19" fillId="24" borderId="23" xfId="0" applyFont="1" applyFill="1" applyBorder="1" applyAlignment="1" applyProtection="1">
      <alignment horizontal="left" textRotation="45" wrapText="1"/>
      <protection hidden="1"/>
    </xf>
    <xf numFmtId="0" fontId="18" fillId="24" borderId="23" xfId="0" applyFont="1" applyFill="1" applyBorder="1" applyAlignment="1" applyProtection="1">
      <alignment horizontal="center" textRotation="45"/>
      <protection hidden="1"/>
    </xf>
    <xf numFmtId="0" fontId="18" fillId="24" borderId="23" xfId="0" applyFont="1" applyFill="1" applyBorder="1" applyAlignment="1" applyProtection="1">
      <alignment horizontal="center" textRotation="45"/>
      <protection hidden="1"/>
    </xf>
    <xf numFmtId="0" fontId="19" fillId="24" borderId="23" xfId="0" applyFont="1" applyFill="1" applyBorder="1" applyAlignment="1" applyProtection="1">
      <alignment horizontal="center" textRotation="45"/>
      <protection hidden="1"/>
    </xf>
    <xf numFmtId="0" fontId="0" fillId="24" borderId="23" xfId="0" applyFont="1" applyFill="1" applyBorder="1" applyAlignment="1" applyProtection="1">
      <alignment/>
      <protection hidden="1"/>
    </xf>
    <xf numFmtId="0" fontId="26" fillId="24" borderId="24" xfId="0" applyFont="1" applyFill="1" applyBorder="1" applyAlignment="1" applyProtection="1">
      <alignment/>
      <protection hidden="1"/>
    </xf>
    <xf numFmtId="0" fontId="38" fillId="24" borderId="24" xfId="0" applyFont="1" applyFill="1" applyBorder="1" applyAlignment="1" applyProtection="1">
      <alignment horizontal="center"/>
      <protection hidden="1"/>
    </xf>
    <xf numFmtId="1" fontId="18" fillId="24" borderId="24" xfId="0" applyNumberFormat="1" applyFont="1" applyFill="1" applyBorder="1" applyAlignment="1" applyProtection="1">
      <alignment horizontal="center"/>
      <protection hidden="1"/>
    </xf>
    <xf numFmtId="182" fontId="20" fillId="24" borderId="24" xfId="0" applyNumberFormat="1" applyFont="1" applyFill="1" applyBorder="1" applyAlignment="1" applyProtection="1">
      <alignment horizontal="center"/>
      <protection hidden="1"/>
    </xf>
    <xf numFmtId="182" fontId="18" fillId="24" borderId="24" xfId="0" applyNumberFormat="1" applyFont="1" applyFill="1" applyBorder="1" applyAlignment="1" applyProtection="1">
      <alignment horizontal="center"/>
      <protection hidden="1"/>
    </xf>
    <xf numFmtId="0" fontId="38" fillId="4" borderId="24" xfId="0" applyFont="1" applyFill="1" applyBorder="1" applyAlignment="1" applyProtection="1">
      <alignment horizontal="center"/>
      <protection hidden="1"/>
    </xf>
    <xf numFmtId="1" fontId="18" fillId="4" borderId="24" xfId="0" applyNumberFormat="1" applyFont="1" applyFill="1" applyBorder="1" applyAlignment="1" applyProtection="1">
      <alignment horizontal="center"/>
      <protection hidden="1"/>
    </xf>
    <xf numFmtId="182" fontId="20" fillId="4" borderId="24" xfId="0" applyNumberFormat="1" applyFont="1" applyFill="1" applyBorder="1" applyAlignment="1" applyProtection="1">
      <alignment horizontal="center"/>
      <protection hidden="1"/>
    </xf>
    <xf numFmtId="182" fontId="18" fillId="4" borderId="24" xfId="0" applyNumberFormat="1" applyFont="1" applyFill="1" applyBorder="1" applyAlignment="1" applyProtection="1">
      <alignment horizontal="center"/>
      <protection hidden="1"/>
    </xf>
    <xf numFmtId="0" fontId="26" fillId="24" borderId="25" xfId="0" applyFont="1" applyFill="1" applyBorder="1" applyAlignment="1" applyProtection="1">
      <alignment/>
      <protection hidden="1"/>
    </xf>
    <xf numFmtId="190" fontId="18" fillId="7" borderId="10" xfId="0" applyNumberFormat="1" applyFont="1" applyFill="1" applyBorder="1" applyAlignment="1" applyProtection="1">
      <alignment horizontal="center"/>
      <protection locked="0"/>
    </xf>
    <xf numFmtId="0" fontId="22" fillId="7" borderId="10" xfId="0" applyFont="1" applyFill="1" applyBorder="1" applyAlignment="1" applyProtection="1">
      <alignment horizontal="center"/>
      <protection locked="0"/>
    </xf>
    <xf numFmtId="0" fontId="18" fillId="7" borderId="10" xfId="0" applyFont="1" applyFill="1" applyBorder="1" applyAlignment="1" applyProtection="1">
      <alignment horizontal="center"/>
      <protection locked="0"/>
    </xf>
    <xf numFmtId="0" fontId="23" fillId="22" borderId="24" xfId="0" applyFont="1" applyFill="1" applyBorder="1" applyAlignment="1" applyProtection="1">
      <alignment horizontal="center"/>
      <protection hidden="1"/>
    </xf>
    <xf numFmtId="192" fontId="41" fillId="22" borderId="25" xfId="0" applyNumberFormat="1" applyFont="1" applyFill="1" applyBorder="1" applyAlignment="1" applyProtection="1">
      <alignment horizontal="center"/>
      <protection hidden="1"/>
    </xf>
    <xf numFmtId="0" fontId="23" fillId="20" borderId="10"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Alignment="1" applyProtection="1">
      <alignment/>
      <protection hidden="1"/>
    </xf>
    <xf numFmtId="0" fontId="37" fillId="0" borderId="0" xfId="0" applyFont="1" applyAlignment="1" applyProtection="1">
      <alignment vertical="center"/>
      <protection hidden="1"/>
    </xf>
    <xf numFmtId="0" fontId="0" fillId="4" borderId="0" xfId="0" applyFill="1" applyAlignment="1" applyProtection="1" quotePrefix="1">
      <alignment/>
      <protection hidden="1"/>
    </xf>
    <xf numFmtId="0" fontId="0" fillId="0" borderId="0" xfId="0" applyFont="1" applyAlignment="1" applyProtection="1">
      <alignment/>
      <protection hidden="1"/>
    </xf>
    <xf numFmtId="0" fontId="0" fillId="0" borderId="0" xfId="0" applyAlignment="1" applyProtection="1">
      <alignment horizontal="left" vertical="center" wrapText="1"/>
      <protection hidden="1"/>
    </xf>
    <xf numFmtId="0" fontId="43" fillId="0" borderId="0" xfId="0" applyFont="1" applyFill="1" applyBorder="1" applyAlignment="1" applyProtection="1">
      <alignment horizontal="left" vertical="center" wrapText="1"/>
      <protection hidden="1"/>
    </xf>
    <xf numFmtId="0" fontId="19" fillId="4" borderId="26" xfId="0" applyFont="1" applyFill="1" applyBorder="1" applyAlignment="1" applyProtection="1">
      <alignment horizontal="left" vertical="center"/>
      <protection hidden="1"/>
    </xf>
    <xf numFmtId="0" fontId="19" fillId="4" borderId="27" xfId="0" applyFont="1" applyFill="1" applyBorder="1" applyAlignment="1" applyProtection="1">
      <alignment horizontal="left" vertical="center"/>
      <protection hidden="1"/>
    </xf>
    <xf numFmtId="0" fontId="0" fillId="0" borderId="28" xfId="0" applyFont="1" applyBorder="1" applyAlignment="1" applyProtection="1" quotePrefix="1">
      <alignment vertical="center" wrapText="1"/>
      <protection hidden="1"/>
    </xf>
    <xf numFmtId="0" fontId="0" fillId="0" borderId="29" xfId="0" applyFont="1" applyBorder="1" applyAlignment="1" applyProtection="1" quotePrefix="1">
      <alignment vertical="center" wrapText="1"/>
      <protection hidden="1"/>
    </xf>
    <xf numFmtId="0" fontId="0" fillId="0" borderId="30" xfId="0" applyFont="1" applyBorder="1" applyAlignment="1" applyProtection="1" quotePrefix="1">
      <alignment vertical="center" wrapText="1"/>
      <protection hidden="1"/>
    </xf>
    <xf numFmtId="0" fontId="0" fillId="0" borderId="0" xfId="0" applyFont="1" applyBorder="1" applyAlignment="1" applyProtection="1" quotePrefix="1">
      <alignment vertical="center" wrapText="1"/>
      <protection hidden="1"/>
    </xf>
    <xf numFmtId="0" fontId="0" fillId="0" borderId="31" xfId="0" applyBorder="1" applyAlignment="1" applyProtection="1">
      <alignment/>
      <protection hidden="1"/>
    </xf>
    <xf numFmtId="0" fontId="0" fillId="0" borderId="32" xfId="0" applyFont="1" applyBorder="1" applyAlignment="1" applyProtection="1" quotePrefix="1">
      <alignmen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protection hidden="1"/>
    </xf>
    <xf numFmtId="0" fontId="37" fillId="0" borderId="0" xfId="0" applyFont="1" applyBorder="1" applyAlignment="1" applyProtection="1">
      <alignment horizontal="left" vertical="center" wrapText="1"/>
      <protection hidden="1"/>
    </xf>
    <xf numFmtId="0" fontId="37" fillId="0" borderId="32" xfId="0" applyFont="1" applyBorder="1" applyAlignment="1" applyProtection="1">
      <alignment horizontal="left" vertical="center" wrapText="1"/>
      <protection hidden="1"/>
    </xf>
    <xf numFmtId="0" fontId="37" fillId="0" borderId="31" xfId="0" applyFont="1" applyBorder="1" applyAlignment="1" applyProtection="1">
      <alignment horizontal="left" vertical="center" wrapText="1"/>
      <protection hidden="1"/>
    </xf>
    <xf numFmtId="0" fontId="52" fillId="0" borderId="0" xfId="0" applyFont="1" applyBorder="1" applyAlignment="1" applyProtection="1">
      <alignment horizontal="left" vertical="center" wrapText="1"/>
      <protection hidden="1"/>
    </xf>
    <xf numFmtId="0" fontId="52" fillId="0" borderId="0" xfId="0" applyFont="1" applyBorder="1" applyAlignment="1" applyProtection="1">
      <alignment vertical="center" wrapText="1"/>
      <protection hidden="1"/>
    </xf>
    <xf numFmtId="0" fontId="52" fillId="0" borderId="31" xfId="0" applyFont="1" applyBorder="1" applyAlignment="1" applyProtection="1">
      <alignment vertical="center" wrapText="1"/>
      <protection hidden="1"/>
    </xf>
    <xf numFmtId="0" fontId="0" fillId="0" borderId="0" xfId="0" applyBorder="1" applyAlignment="1" applyProtection="1" quotePrefix="1">
      <alignmen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0" fillId="0" borderId="32" xfId="0" applyBorder="1" applyAlignment="1" applyProtection="1">
      <alignment horizontal="right"/>
      <protection hidden="1"/>
    </xf>
    <xf numFmtId="0" fontId="0" fillId="0" borderId="0" xfId="0" applyBorder="1" applyAlignment="1" applyProtection="1" quotePrefix="1">
      <alignment/>
      <protection hidden="1"/>
    </xf>
    <xf numFmtId="0" fontId="0" fillId="0" borderId="32" xfId="0" applyBorder="1" applyAlignment="1" applyProtection="1" quotePrefix="1">
      <alignment vertical="center" wrapText="1"/>
      <protection hidden="1"/>
    </xf>
    <xf numFmtId="0" fontId="0" fillId="0" borderId="0" xfId="0" applyBorder="1" applyAlignment="1" applyProtection="1">
      <alignment vertical="center" wrapText="1"/>
      <protection hidden="1"/>
    </xf>
    <xf numFmtId="0" fontId="0" fillId="0" borderId="31" xfId="0" applyBorder="1" applyAlignment="1" applyProtection="1">
      <alignment vertical="center" wrapText="1"/>
      <protection hidden="1"/>
    </xf>
    <xf numFmtId="0" fontId="0" fillId="0" borderId="32" xfId="0"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32" xfId="0" applyBorder="1" applyAlignment="1" applyProtection="1" quotePrefix="1">
      <alignment horizontal="right" vertical="center" wrapText="1"/>
      <protection hidden="1"/>
    </xf>
    <xf numFmtId="0" fontId="0" fillId="0" borderId="31" xfId="0" applyFill="1" applyBorder="1" applyAlignment="1" applyProtection="1">
      <alignment/>
      <protection hidden="1"/>
    </xf>
    <xf numFmtId="0" fontId="0" fillId="0" borderId="32" xfId="0" applyBorder="1" applyAlignment="1" applyProtection="1">
      <alignment horizontal="right" vertical="center" wrapText="1"/>
      <protection hidden="1"/>
    </xf>
    <xf numFmtId="0" fontId="0" fillId="0" borderId="32" xfId="0" applyBorder="1" applyAlignment="1" applyProtection="1" quotePrefix="1">
      <alignment horizontal="left" vertical="center" wrapText="1"/>
      <protection hidden="1"/>
    </xf>
    <xf numFmtId="0" fontId="0" fillId="0" borderId="0" xfId="0" applyFont="1" applyBorder="1" applyAlignment="1" applyProtection="1">
      <alignment/>
      <protection hidden="1"/>
    </xf>
    <xf numFmtId="0" fontId="0" fillId="0" borderId="32" xfId="0" applyFont="1" applyBorder="1" applyAlignment="1" applyProtection="1" quotePrefix="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0" fillId="0" borderId="31" xfId="0" applyFont="1" applyBorder="1" applyAlignment="1" applyProtection="1" quotePrefix="1">
      <alignment horizontal="left" vertical="center" wrapText="1"/>
      <protection hidden="1"/>
    </xf>
    <xf numFmtId="0" fontId="27" fillId="0" borderId="0" xfId="0" applyFont="1" applyBorder="1" applyAlignment="1" applyProtection="1" quotePrefix="1">
      <alignment vertical="center" wrapText="1"/>
      <protection hidden="1"/>
    </xf>
    <xf numFmtId="0" fontId="27" fillId="0" borderId="31" xfId="0" applyFont="1" applyBorder="1" applyAlignment="1" applyProtection="1" quotePrefix="1">
      <alignment vertical="center" wrapText="1"/>
      <protection hidden="1"/>
    </xf>
    <xf numFmtId="0" fontId="0" fillId="22" borderId="28" xfId="0" applyFill="1" applyBorder="1" applyAlignment="1" applyProtection="1">
      <alignment/>
      <protection hidden="1"/>
    </xf>
    <xf numFmtId="0" fontId="0" fillId="22" borderId="29" xfId="0" applyFill="1" applyBorder="1" applyAlignment="1" applyProtection="1">
      <alignment/>
      <protection hidden="1"/>
    </xf>
    <xf numFmtId="0" fontId="0" fillId="22" borderId="30" xfId="0" applyFill="1" applyBorder="1" applyAlignment="1" applyProtection="1">
      <alignment/>
      <protection hidden="1"/>
    </xf>
    <xf numFmtId="0" fontId="0" fillId="22" borderId="32" xfId="0" applyFill="1" applyBorder="1" applyAlignment="1" applyProtection="1">
      <alignment/>
      <protection hidden="1"/>
    </xf>
    <xf numFmtId="0" fontId="47" fillId="22" borderId="0" xfId="0" applyFont="1" applyFill="1" applyBorder="1" applyAlignment="1" applyProtection="1">
      <alignment/>
      <protection hidden="1"/>
    </xf>
    <xf numFmtId="0" fontId="0" fillId="22" borderId="0" xfId="0" applyFill="1" applyBorder="1" applyAlignment="1" applyProtection="1">
      <alignment/>
      <protection hidden="1"/>
    </xf>
    <xf numFmtId="0" fontId="0" fillId="22" borderId="31" xfId="0" applyFill="1" applyBorder="1" applyAlignment="1" applyProtection="1">
      <alignment/>
      <protection hidden="1"/>
    </xf>
    <xf numFmtId="0" fontId="0" fillId="22" borderId="0" xfId="0" applyFill="1" applyBorder="1" applyAlignment="1" applyProtection="1" quotePrefix="1">
      <alignment/>
      <protection hidden="1"/>
    </xf>
    <xf numFmtId="0" fontId="0" fillId="22" borderId="33" xfId="0" applyFill="1" applyBorder="1" applyAlignment="1" applyProtection="1">
      <alignment/>
      <protection hidden="1"/>
    </xf>
    <xf numFmtId="0" fontId="0" fillId="22" borderId="34" xfId="0" applyFill="1" applyBorder="1" applyAlignment="1" applyProtection="1">
      <alignment/>
      <protection hidden="1"/>
    </xf>
    <xf numFmtId="0" fontId="0" fillId="22" borderId="35" xfId="0" applyFill="1" applyBorder="1" applyAlignment="1" applyProtection="1">
      <alignment/>
      <protection hidden="1"/>
    </xf>
    <xf numFmtId="0" fontId="19" fillId="22" borderId="0" xfId="0" applyFont="1" applyFill="1" applyAlignment="1" applyProtection="1">
      <alignment/>
      <protection hidden="1"/>
    </xf>
    <xf numFmtId="0" fontId="0" fillId="22" borderId="0" xfId="0" applyFill="1" applyAlignment="1" applyProtection="1">
      <alignment/>
      <protection hidden="1"/>
    </xf>
    <xf numFmtId="0" fontId="27" fillId="22" borderId="0" xfId="0" applyFont="1" applyFill="1" applyAlignment="1" applyProtection="1">
      <alignment/>
      <protection hidden="1"/>
    </xf>
    <xf numFmtId="0" fontId="0" fillId="22" borderId="0" xfId="0" applyFill="1" applyAlignment="1" applyProtection="1">
      <alignment horizontal="left"/>
      <protection hidden="1"/>
    </xf>
    <xf numFmtId="0" fontId="0" fillId="22" borderId="0" xfId="0" applyFont="1" applyFill="1" applyAlignment="1" applyProtection="1">
      <alignment/>
      <protection hidden="1"/>
    </xf>
    <xf numFmtId="0" fontId="0" fillId="22" borderId="0" xfId="0" applyFill="1" applyAlignment="1" applyProtection="1">
      <alignment horizontal="left" vertical="center" wrapText="1"/>
      <protection hidden="1"/>
    </xf>
    <xf numFmtId="0" fontId="37" fillId="24" borderId="32" xfId="0" applyFont="1" applyFill="1" applyBorder="1" applyAlignment="1" applyProtection="1">
      <alignment horizontal="left" vertical="center" wrapText="1"/>
      <protection hidden="1"/>
    </xf>
    <xf numFmtId="0" fontId="37" fillId="24" borderId="0" xfId="0" applyFont="1" applyFill="1" applyBorder="1" applyAlignment="1" applyProtection="1">
      <alignment horizontal="left" vertical="center" wrapText="1"/>
      <protection hidden="1"/>
    </xf>
    <xf numFmtId="0" fontId="37" fillId="24" borderId="31" xfId="0" applyFont="1" applyFill="1" applyBorder="1" applyAlignment="1" applyProtection="1">
      <alignment horizontal="left" vertical="center" wrapText="1"/>
      <protection hidden="1"/>
    </xf>
    <xf numFmtId="0" fontId="37" fillId="24" borderId="0" xfId="0" applyFont="1" applyFill="1" applyBorder="1" applyAlignment="1" applyProtection="1" quotePrefix="1">
      <alignment horizontal="center" vertical="center"/>
      <protection hidden="1"/>
    </xf>
    <xf numFmtId="0" fontId="0" fillId="24" borderId="32" xfId="0" applyFill="1" applyBorder="1" applyAlignment="1" applyProtection="1">
      <alignment horizontal="left" vertical="center" wrapText="1"/>
      <protection hidden="1"/>
    </xf>
    <xf numFmtId="0" fontId="0" fillId="24" borderId="0" xfId="0" applyFill="1" applyBorder="1" applyAlignment="1" applyProtection="1">
      <alignment horizontal="left" vertical="center" wrapText="1"/>
      <protection hidden="1"/>
    </xf>
    <xf numFmtId="0" fontId="0" fillId="24" borderId="0" xfId="0" applyFont="1" applyFill="1" applyBorder="1" applyAlignment="1" applyProtection="1">
      <alignment/>
      <protection hidden="1"/>
    </xf>
    <xf numFmtId="0" fontId="0" fillId="24" borderId="0" xfId="0" applyFill="1" applyBorder="1" applyAlignment="1" applyProtection="1">
      <alignment/>
      <protection hidden="1"/>
    </xf>
    <xf numFmtId="0" fontId="43" fillId="24" borderId="0" xfId="0" applyFont="1" applyFill="1" applyBorder="1" applyAlignment="1" applyProtection="1">
      <alignment horizontal="left" vertical="center" wrapText="1"/>
      <protection hidden="1"/>
    </xf>
    <xf numFmtId="0" fontId="0" fillId="24" borderId="31" xfId="0" applyFill="1" applyBorder="1" applyAlignment="1" applyProtection="1">
      <alignment/>
      <protection hidden="1"/>
    </xf>
    <xf numFmtId="0" fontId="0" fillId="21" borderId="33" xfId="0" applyFill="1" applyBorder="1" applyAlignment="1" applyProtection="1">
      <alignment horizontal="left" vertical="center" wrapText="1"/>
      <protection hidden="1"/>
    </xf>
    <xf numFmtId="0" fontId="0" fillId="21" borderId="34" xfId="0" applyFill="1" applyBorder="1" applyAlignment="1" applyProtection="1">
      <alignment horizontal="left" vertical="center" wrapText="1"/>
      <protection hidden="1"/>
    </xf>
    <xf numFmtId="0" fontId="0" fillId="21" borderId="34" xfId="0" applyFont="1" applyFill="1" applyBorder="1" applyAlignment="1" applyProtection="1">
      <alignment/>
      <protection hidden="1"/>
    </xf>
    <xf numFmtId="0" fontId="0" fillId="21" borderId="34" xfId="0" applyFill="1" applyBorder="1" applyAlignment="1" applyProtection="1">
      <alignment/>
      <protection hidden="1"/>
    </xf>
    <xf numFmtId="0" fontId="43" fillId="21" borderId="34" xfId="0" applyFont="1" applyFill="1" applyBorder="1" applyAlignment="1" applyProtection="1">
      <alignment horizontal="left" vertical="center" wrapText="1"/>
      <protection hidden="1"/>
    </xf>
    <xf numFmtId="0" fontId="0" fillId="21" borderId="35" xfId="0" applyFill="1" applyBorder="1" applyAlignment="1" applyProtection="1">
      <alignment/>
      <protection hidden="1"/>
    </xf>
    <xf numFmtId="0" fontId="0" fillId="22" borderId="0" xfId="0" applyFont="1" applyFill="1" applyBorder="1" applyAlignment="1" applyProtection="1" quotePrefix="1">
      <alignment/>
      <protection hidden="1"/>
    </xf>
    <xf numFmtId="0" fontId="72" fillId="0" borderId="0" xfId="0" applyFont="1" applyFill="1" applyBorder="1" applyAlignment="1">
      <alignment/>
    </xf>
    <xf numFmtId="0" fontId="73" fillId="0" borderId="0" xfId="0" applyFont="1" applyFill="1" applyBorder="1" applyAlignment="1" applyProtection="1">
      <alignment/>
      <protection hidden="1"/>
    </xf>
    <xf numFmtId="0" fontId="74" fillId="0" borderId="0" xfId="0" applyFont="1" applyFill="1" applyBorder="1" applyAlignment="1" applyProtection="1">
      <alignment horizontal="center"/>
      <protection hidden="1"/>
    </xf>
    <xf numFmtId="0" fontId="73" fillId="0" borderId="0" xfId="0" applyFont="1" applyFill="1" applyBorder="1" applyAlignment="1" applyProtection="1">
      <alignment horizontal="center"/>
      <protection hidden="1"/>
    </xf>
    <xf numFmtId="0" fontId="75" fillId="0" borderId="0" xfId="0" applyFont="1" applyFill="1" applyBorder="1" applyAlignment="1" applyProtection="1">
      <alignment horizontal="center"/>
      <protection hidden="1"/>
    </xf>
    <xf numFmtId="0" fontId="75" fillId="0" borderId="0" xfId="0" applyFont="1" applyFill="1" applyBorder="1" applyAlignment="1" applyProtection="1">
      <alignment/>
      <protection hidden="1"/>
    </xf>
    <xf numFmtId="1" fontId="26" fillId="0" borderId="0" xfId="0" applyNumberFormat="1" applyFont="1" applyFill="1" applyBorder="1" applyAlignment="1" applyProtection="1">
      <alignment horizontal="center"/>
      <protection hidden="1"/>
    </xf>
    <xf numFmtId="0" fontId="73" fillId="0" borderId="21" xfId="0" applyFont="1" applyFill="1" applyBorder="1" applyAlignment="1" applyProtection="1">
      <alignment/>
      <protection hidden="1"/>
    </xf>
    <xf numFmtId="0" fontId="25" fillId="0" borderId="21" xfId="0" applyFont="1" applyFill="1" applyBorder="1" applyAlignment="1" applyProtection="1">
      <alignment/>
      <protection hidden="1"/>
    </xf>
    <xf numFmtId="0" fontId="36" fillId="0" borderId="21" xfId="0" applyFont="1" applyFill="1" applyBorder="1" applyAlignment="1" applyProtection="1">
      <alignment horizontal="center" vertical="top"/>
      <protection hidden="1"/>
    </xf>
    <xf numFmtId="0" fontId="25" fillId="0" borderId="0" xfId="0" applyFont="1" applyFill="1" applyBorder="1" applyAlignment="1" applyProtection="1">
      <alignment/>
      <protection hidden="1"/>
    </xf>
    <xf numFmtId="1" fontId="26" fillId="24" borderId="0" xfId="0" applyNumberFormat="1" applyFont="1" applyFill="1" applyBorder="1" applyAlignment="1" applyProtection="1">
      <alignment/>
      <protection hidden="1"/>
    </xf>
    <xf numFmtId="1" fontId="18" fillId="8" borderId="10" xfId="0" applyNumberFormat="1" applyFont="1" applyFill="1" applyBorder="1" applyAlignment="1" applyProtection="1">
      <alignment horizontal="center"/>
      <protection locked="0"/>
    </xf>
    <xf numFmtId="0" fontId="78" fillId="14" borderId="10" xfId="0" applyFont="1" applyFill="1" applyBorder="1" applyAlignment="1" applyProtection="1">
      <alignment horizontal="center" vertical="center" wrapText="1"/>
      <protection locked="0"/>
    </xf>
    <xf numFmtId="182" fontId="29" fillId="22" borderId="10" xfId="0" applyNumberFormat="1" applyFont="1" applyFill="1" applyBorder="1" applyAlignment="1" applyProtection="1" quotePrefix="1">
      <alignment horizontal="center"/>
      <protection hidden="1"/>
    </xf>
    <xf numFmtId="0" fontId="18" fillId="27" borderId="19" xfId="0" applyFont="1" applyFill="1" applyBorder="1" applyAlignment="1" applyProtection="1">
      <alignment horizontal="center" textRotation="45"/>
      <protection hidden="1"/>
    </xf>
    <xf numFmtId="0" fontId="80" fillId="25" borderId="10" xfId="0" applyFont="1" applyFill="1" applyBorder="1" applyAlignment="1" applyProtection="1">
      <alignment horizontal="left" textRotation="45" wrapText="1"/>
      <protection hidden="1"/>
    </xf>
    <xf numFmtId="0" fontId="80" fillId="11" borderId="19" xfId="0" applyFont="1" applyFill="1" applyBorder="1" applyAlignment="1" applyProtection="1">
      <alignment horizontal="left" textRotation="45" wrapText="1"/>
      <protection hidden="1"/>
    </xf>
    <xf numFmtId="0" fontId="80" fillId="5" borderId="19" xfId="0" applyFont="1" applyFill="1" applyBorder="1" applyAlignment="1" applyProtection="1">
      <alignment horizontal="left" textRotation="45" wrapText="1"/>
      <protection hidden="1"/>
    </xf>
    <xf numFmtId="0" fontId="80" fillId="26" borderId="10" xfId="0" applyFont="1" applyFill="1" applyBorder="1" applyAlignment="1" applyProtection="1">
      <alignment horizontal="left" textRotation="45" wrapText="1"/>
      <protection hidden="1"/>
    </xf>
    <xf numFmtId="0" fontId="80" fillId="15" borderId="10" xfId="0" applyFont="1" applyFill="1" applyBorder="1" applyAlignment="1" applyProtection="1">
      <alignment horizontal="center" textRotation="45"/>
      <protection hidden="1"/>
    </xf>
    <xf numFmtId="0" fontId="80" fillId="19" borderId="10" xfId="0" applyFont="1" applyFill="1" applyBorder="1" applyAlignment="1" applyProtection="1">
      <alignment horizontal="left" textRotation="45" wrapText="1"/>
      <protection hidden="1"/>
    </xf>
    <xf numFmtId="0" fontId="80" fillId="16" borderId="10" xfId="0" applyFont="1" applyFill="1" applyBorder="1" applyAlignment="1" applyProtection="1">
      <alignment horizontal="left" textRotation="45" wrapText="1"/>
      <protection hidden="1"/>
    </xf>
    <xf numFmtId="0" fontId="82" fillId="24" borderId="24" xfId="0" applyFont="1" applyFill="1" applyBorder="1" applyAlignment="1" applyProtection="1">
      <alignment horizontal="center"/>
      <protection hidden="1"/>
    </xf>
    <xf numFmtId="0" fontId="81" fillId="24" borderId="24" xfId="0" applyNumberFormat="1" applyFont="1" applyFill="1" applyBorder="1" applyAlignment="1" applyProtection="1">
      <alignment horizontal="center" vertical="center"/>
      <protection hidden="1"/>
    </xf>
    <xf numFmtId="0" fontId="81" fillId="4" borderId="24" xfId="0" applyNumberFormat="1" applyFont="1" applyFill="1" applyBorder="1" applyAlignment="1" applyProtection="1">
      <alignment horizontal="center" vertical="center"/>
      <protection hidden="1"/>
    </xf>
    <xf numFmtId="0" fontId="24" fillId="20" borderId="19" xfId="0" applyFont="1" applyFill="1" applyBorder="1" applyAlignment="1" applyProtection="1">
      <alignment horizontal="left" vertical="center" wrapText="1"/>
      <protection/>
    </xf>
    <xf numFmtId="0" fontId="24" fillId="20" borderId="36" xfId="0" applyFont="1" applyFill="1" applyBorder="1" applyAlignment="1" applyProtection="1">
      <alignment horizontal="center" vertical="center" wrapText="1"/>
      <protection/>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26" fillId="2" borderId="0" xfId="0" applyFont="1" applyFill="1" applyBorder="1" applyAlignment="1" applyProtection="1">
      <alignment horizontal="right"/>
      <protection hidden="1"/>
    </xf>
    <xf numFmtId="206" fontId="38" fillId="24" borderId="24" xfId="0" applyNumberFormat="1" applyFont="1" applyFill="1" applyBorder="1" applyAlignment="1" applyProtection="1">
      <alignment horizontal="center"/>
      <protection hidden="1"/>
    </xf>
    <xf numFmtId="206" fontId="38" fillId="4" borderId="24" xfId="0" applyNumberFormat="1" applyFont="1" applyFill="1" applyBorder="1" applyAlignment="1" applyProtection="1">
      <alignment horizontal="center"/>
      <protection hidden="1"/>
    </xf>
    <xf numFmtId="0" fontId="37" fillId="24" borderId="0" xfId="0" applyFont="1" applyFill="1" applyBorder="1" applyAlignment="1" applyProtection="1" quotePrefix="1">
      <alignment horizontal="center" vertical="top"/>
      <protection hidden="1"/>
    </xf>
    <xf numFmtId="182" fontId="20" fillId="24" borderId="37" xfId="0" applyNumberFormat="1" applyFont="1" applyFill="1" applyBorder="1" applyAlignment="1" applyProtection="1">
      <alignment horizontal="center"/>
      <protection hidden="1"/>
    </xf>
    <xf numFmtId="1" fontId="20" fillId="24" borderId="37" xfId="0" applyNumberFormat="1" applyFont="1" applyFill="1" applyBorder="1" applyAlignment="1" applyProtection="1">
      <alignment horizontal="center"/>
      <protection hidden="1"/>
    </xf>
    <xf numFmtId="1" fontId="20" fillId="4" borderId="37" xfId="0" applyNumberFormat="1" applyFont="1" applyFill="1" applyBorder="1" applyAlignment="1" applyProtection="1">
      <alignment horizontal="center"/>
      <protection hidden="1"/>
    </xf>
    <xf numFmtId="1" fontId="20" fillId="24" borderId="38" xfId="0" applyNumberFormat="1" applyFont="1" applyFill="1" applyBorder="1" applyAlignment="1" applyProtection="1">
      <alignment horizontal="center"/>
      <protection hidden="1"/>
    </xf>
    <xf numFmtId="1" fontId="20" fillId="4" borderId="38" xfId="0" applyNumberFormat="1" applyFont="1" applyFill="1" applyBorder="1" applyAlignment="1" applyProtection="1">
      <alignment horizontal="center"/>
      <protection hidden="1"/>
    </xf>
    <xf numFmtId="182" fontId="20" fillId="4" borderId="37" xfId="0" applyNumberFormat="1" applyFont="1" applyFill="1" applyBorder="1" applyAlignment="1" applyProtection="1">
      <alignment horizontal="center"/>
      <protection hidden="1"/>
    </xf>
    <xf numFmtId="0" fontId="18" fillId="16" borderId="19" xfId="0" applyFont="1" applyFill="1" applyBorder="1" applyAlignment="1" applyProtection="1">
      <alignment horizontal="center" textRotation="45"/>
      <protection hidden="1"/>
    </xf>
    <xf numFmtId="0" fontId="80" fillId="27" borderId="10" xfId="0" applyFont="1" applyFill="1" applyBorder="1" applyAlignment="1" applyProtection="1">
      <alignment horizontal="left" textRotation="45" wrapText="1"/>
      <protection hidden="1"/>
    </xf>
    <xf numFmtId="0" fontId="0" fillId="4" borderId="0" xfId="0" applyFill="1" applyAlignment="1" applyProtection="1" quotePrefix="1">
      <alignment horizontal="justify"/>
      <protection hidden="1"/>
    </xf>
    <xf numFmtId="0" fontId="33" fillId="2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0" fillId="0" borderId="31" xfId="0" applyFont="1" applyBorder="1" applyAlignment="1" applyProtection="1" quotePrefix="1">
      <alignment vertical="center" wrapText="1"/>
      <protection hidden="1"/>
    </xf>
    <xf numFmtId="0" fontId="33" fillId="24" borderId="0" xfId="0" applyFont="1" applyFill="1" applyBorder="1" applyAlignment="1" applyProtection="1">
      <alignment horizontal="left" vertical="center" wrapText="1"/>
      <protection hidden="1"/>
    </xf>
    <xf numFmtId="0" fontId="33" fillId="21" borderId="34" xfId="0" applyFont="1" applyFill="1" applyBorder="1" applyAlignment="1" applyProtection="1">
      <alignment horizontal="left" vertical="center" wrapText="1"/>
      <protection hidden="1"/>
    </xf>
    <xf numFmtId="0" fontId="19" fillId="22" borderId="0" xfId="0" applyFont="1" applyFill="1" applyAlignment="1" applyProtection="1">
      <alignment horizontal="center" vertical="center"/>
      <protection hidden="1"/>
    </xf>
    <xf numFmtId="0" fontId="0" fillId="28" borderId="0" xfId="0" applyFill="1" applyAlignment="1" applyProtection="1">
      <alignment/>
      <protection hidden="1"/>
    </xf>
    <xf numFmtId="0" fontId="42" fillId="28" borderId="0" xfId="0" applyFont="1" applyFill="1" applyAlignment="1" applyProtection="1">
      <alignment horizontal="right"/>
      <protection hidden="1"/>
    </xf>
    <xf numFmtId="0" fontId="87" fillId="22" borderId="0" xfId="0" applyFont="1" applyFill="1" applyAlignment="1" applyProtection="1">
      <alignment horizontal="left"/>
      <protection hidden="1"/>
    </xf>
    <xf numFmtId="0" fontId="0" fillId="22" borderId="0" xfId="0" applyFont="1" applyFill="1" applyAlignment="1" applyProtection="1">
      <alignment horizontal="left"/>
      <protection hidden="1"/>
    </xf>
    <xf numFmtId="0" fontId="48" fillId="28" borderId="0" xfId="0" applyFont="1" applyFill="1" applyBorder="1" applyAlignment="1" applyProtection="1">
      <alignment horizontal="right" vertical="center"/>
      <protection hidden="1"/>
    </xf>
    <xf numFmtId="0" fontId="26" fillId="28" borderId="0" xfId="0" applyFont="1" applyFill="1" applyBorder="1" applyAlignment="1" applyProtection="1">
      <alignment/>
      <protection hidden="1"/>
    </xf>
    <xf numFmtId="0" fontId="26" fillId="28" borderId="0" xfId="0" applyFont="1" applyFill="1" applyAlignment="1" applyProtection="1">
      <alignment/>
      <protection hidden="1"/>
    </xf>
    <xf numFmtId="0" fontId="100" fillId="0" borderId="0" xfId="0" applyFont="1" applyFill="1" applyBorder="1" applyAlignment="1">
      <alignment/>
    </xf>
    <xf numFmtId="0" fontId="48" fillId="25" borderId="0" xfId="0" applyFont="1" applyFill="1" applyBorder="1" applyAlignment="1" applyProtection="1">
      <alignment horizontal="right" vertical="center"/>
      <protection hidden="1"/>
    </xf>
    <xf numFmtId="0" fontId="49" fillId="25" borderId="0" xfId="0" applyFont="1" applyFill="1" applyAlignment="1" applyProtection="1">
      <alignment horizontal="right"/>
      <protection hidden="1"/>
    </xf>
    <xf numFmtId="0" fontId="0" fillId="4" borderId="0" xfId="0" applyFill="1" applyAlignment="1" applyProtection="1" quotePrefix="1">
      <alignment horizontal="justify"/>
      <protection hidden="1"/>
    </xf>
    <xf numFmtId="0" fontId="19" fillId="4" borderId="39" xfId="0" applyFont="1" applyFill="1" applyBorder="1" applyAlignment="1" applyProtection="1">
      <alignment horizontal="left" vertical="center"/>
      <protection hidden="1"/>
    </xf>
    <xf numFmtId="0" fontId="19" fillId="4" borderId="26" xfId="0" applyFont="1" applyFill="1" applyBorder="1" applyAlignment="1" applyProtection="1">
      <alignment horizontal="left" vertical="center"/>
      <protection hidden="1"/>
    </xf>
    <xf numFmtId="0" fontId="0" fillId="4" borderId="0" xfId="0" applyFill="1" applyAlignment="1" applyProtection="1" quotePrefix="1">
      <alignment horizontal="center"/>
      <protection hidden="1"/>
    </xf>
    <xf numFmtId="0" fontId="0" fillId="4" borderId="0" xfId="0" applyFont="1" applyFill="1" applyAlignment="1" applyProtection="1" quotePrefix="1">
      <alignment horizontal="left" vertical="top" wrapText="1"/>
      <protection hidden="1"/>
    </xf>
    <xf numFmtId="0" fontId="76" fillId="0" borderId="0" xfId="0" applyFont="1" applyFill="1" applyBorder="1" applyAlignment="1" applyProtection="1" quotePrefix="1">
      <alignment horizontal="center" vertical="center"/>
      <protection hidden="1"/>
    </xf>
    <xf numFmtId="0" fontId="51" fillId="0" borderId="0" xfId="0" applyFont="1" applyFill="1" applyBorder="1" applyAlignment="1" applyProtection="1" quotePrefix="1">
      <alignment horizontal="center" vertical="center"/>
      <protection hidden="1"/>
    </xf>
    <xf numFmtId="0" fontId="0" fillId="4" borderId="0" xfId="0" applyFont="1" applyFill="1" applyAlignment="1" applyProtection="1" quotePrefix="1">
      <alignment horizontal="justify" vertical="center" wrapText="1"/>
      <protection hidden="1"/>
    </xf>
    <xf numFmtId="0" fontId="0" fillId="4" borderId="0" xfId="0" applyFill="1" applyAlignment="1" applyProtection="1" quotePrefix="1">
      <alignment horizontal="left" vertical="center" wrapText="1"/>
      <protection hidden="1"/>
    </xf>
    <xf numFmtId="0" fontId="0" fillId="4" borderId="0" xfId="0" applyFill="1" applyAlignment="1" applyProtection="1" quotePrefix="1">
      <alignment horizontal="justify" vertical="center" wrapText="1"/>
      <protection hidden="1"/>
    </xf>
    <xf numFmtId="0" fontId="89" fillId="0" borderId="32" xfId="0" applyFont="1" applyBorder="1" applyAlignment="1" applyProtection="1">
      <alignment horizontal="justify" vertical="top" wrapText="1"/>
      <protection hidden="1"/>
    </xf>
    <xf numFmtId="0" fontId="89" fillId="0" borderId="0" xfId="0" applyFont="1" applyBorder="1" applyAlignment="1" applyProtection="1">
      <alignment horizontal="justify" vertical="top" wrapText="1"/>
      <protection hidden="1"/>
    </xf>
    <xf numFmtId="0" fontId="89" fillId="0" borderId="31" xfId="0" applyFont="1" applyBorder="1" applyAlignment="1" applyProtection="1">
      <alignment horizontal="justify" vertical="top" wrapText="1"/>
      <protection hidden="1"/>
    </xf>
    <xf numFmtId="0" fontId="37" fillId="22" borderId="32" xfId="0" applyFont="1" applyFill="1" applyBorder="1" applyAlignment="1" applyProtection="1">
      <alignment horizontal="left" vertical="center" wrapText="1"/>
      <protection hidden="1"/>
    </xf>
    <xf numFmtId="0" fontId="37" fillId="22" borderId="0" xfId="0" applyFont="1" applyFill="1" applyBorder="1" applyAlignment="1" applyProtection="1">
      <alignment horizontal="left" vertical="center" wrapText="1"/>
      <protection hidden="1"/>
    </xf>
    <xf numFmtId="0" fontId="37" fillId="22" borderId="31" xfId="0" applyFont="1" applyFill="1" applyBorder="1" applyAlignment="1" applyProtection="1">
      <alignment horizontal="left" vertical="center" wrapText="1"/>
      <protection hidden="1"/>
    </xf>
    <xf numFmtId="0" fontId="61" fillId="22" borderId="32" xfId="0" applyFont="1" applyFill="1" applyBorder="1" applyAlignment="1" applyProtection="1">
      <alignment horizontal="left" vertical="center" wrapText="1"/>
      <protection hidden="1"/>
    </xf>
    <xf numFmtId="0" fontId="61" fillId="22" borderId="0" xfId="0" applyFont="1" applyFill="1" applyBorder="1" applyAlignment="1" applyProtection="1">
      <alignment horizontal="left" vertical="center" wrapText="1"/>
      <protection hidden="1"/>
    </xf>
    <xf numFmtId="0" fontId="61" fillId="22" borderId="31" xfId="0" applyFont="1" applyFill="1" applyBorder="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0" fontId="27" fillId="0" borderId="31" xfId="0" applyFont="1" applyBorder="1" applyAlignment="1" applyProtection="1">
      <alignment horizontal="left" vertical="center" wrapText="1"/>
      <protection hidden="1"/>
    </xf>
    <xf numFmtId="0" fontId="55" fillId="0" borderId="0" xfId="0" applyFont="1" applyBorder="1" applyAlignment="1" applyProtection="1">
      <alignment horizontal="center" vertical="center" wrapText="1"/>
      <protection hidden="1"/>
    </xf>
    <xf numFmtId="0" fontId="37" fillId="0" borderId="0" xfId="0" applyFont="1" applyBorder="1" applyAlignment="1" applyProtection="1">
      <alignment horizontal="left" vertical="center" wrapText="1"/>
      <protection hidden="1"/>
    </xf>
    <xf numFmtId="0" fontId="61" fillId="0" borderId="32" xfId="0" applyFont="1" applyBorder="1" applyAlignment="1" applyProtection="1">
      <alignment horizontal="left" vertical="center" wrapText="1"/>
      <protection hidden="1"/>
    </xf>
    <xf numFmtId="0" fontId="61" fillId="0" borderId="0" xfId="0" applyFont="1" applyBorder="1" applyAlignment="1" applyProtection="1">
      <alignment horizontal="left" vertical="center" wrapText="1"/>
      <protection hidden="1"/>
    </xf>
    <xf numFmtId="0" fontId="37" fillId="0" borderId="0" xfId="0" applyFont="1" applyBorder="1" applyAlignment="1" applyProtection="1">
      <alignment vertical="center" wrapText="1"/>
      <protection hidden="1"/>
    </xf>
    <xf numFmtId="0" fontId="27" fillId="0" borderId="0" xfId="0" applyFont="1" applyBorder="1" applyAlignment="1" applyProtection="1">
      <alignment vertical="center" wrapText="1"/>
      <protection hidden="1"/>
    </xf>
    <xf numFmtId="0" fontId="52" fillId="0" borderId="0" xfId="0" applyFont="1" applyBorder="1" applyAlignment="1" applyProtection="1">
      <alignment horizontal="left" vertical="center" wrapText="1"/>
      <protection hidden="1"/>
    </xf>
    <xf numFmtId="0" fontId="54" fillId="0" borderId="0" xfId="0" applyFont="1" applyAlignment="1" applyProtection="1">
      <alignment horizontal="left"/>
      <protection hidden="1"/>
    </xf>
    <xf numFmtId="0" fontId="54" fillId="0" borderId="31" xfId="0" applyFont="1" applyBorder="1" applyAlignment="1" applyProtection="1">
      <alignment horizontal="left"/>
      <protection hidden="1"/>
    </xf>
    <xf numFmtId="0" fontId="61" fillId="0" borderId="31" xfId="0" applyFont="1" applyBorder="1" applyAlignment="1" applyProtection="1">
      <alignment horizontal="left" vertical="center" wrapText="1"/>
      <protection hidden="1"/>
    </xf>
    <xf numFmtId="0" fontId="37" fillId="0" borderId="31" xfId="0" applyFont="1" applyBorder="1" applyAlignment="1" applyProtection="1">
      <alignment vertical="center" wrapText="1"/>
      <protection hidden="1"/>
    </xf>
    <xf numFmtId="0" fontId="22" fillId="21" borderId="32" xfId="0" applyFont="1" applyFill="1" applyBorder="1" applyAlignment="1" applyProtection="1">
      <alignment horizontal="left" vertical="center" wrapText="1"/>
      <protection hidden="1"/>
    </xf>
    <xf numFmtId="0" fontId="69" fillId="21" borderId="0" xfId="0" applyFont="1" applyFill="1" applyBorder="1" applyAlignment="1" applyProtection="1">
      <alignment horizontal="left" vertical="center" wrapText="1"/>
      <protection hidden="1"/>
    </xf>
    <xf numFmtId="0" fontId="69" fillId="21"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0" fillId="0" borderId="0" xfId="0" applyBorder="1" applyAlignment="1" applyProtection="1" quotePrefix="1">
      <alignment horizontal="left" vertical="center" wrapText="1"/>
      <protection hidden="1"/>
    </xf>
    <xf numFmtId="0" fontId="0" fillId="0" borderId="31" xfId="0" applyBorder="1" applyAlignment="1" applyProtection="1" quotePrefix="1">
      <alignment horizontal="left" vertical="center" wrapText="1"/>
      <protection hidden="1"/>
    </xf>
    <xf numFmtId="0" fontId="18" fillId="0" borderId="0" xfId="0" applyFont="1" applyBorder="1" applyAlignment="1" applyProtection="1">
      <alignment horizontal="left" vertical="center" wrapText="1"/>
      <protection hidden="1"/>
    </xf>
    <xf numFmtId="0" fontId="52" fillId="0" borderId="3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0" fillId="22" borderId="0" xfId="0" applyFont="1" applyFill="1" applyBorder="1" applyAlignment="1" applyProtection="1" quotePrefix="1">
      <alignment horizontal="left" wrapText="1"/>
      <protection hidden="1"/>
    </xf>
    <xf numFmtId="0" fontId="0" fillId="22" borderId="31" xfId="0" applyFont="1" applyFill="1" applyBorder="1" applyAlignment="1" applyProtection="1" quotePrefix="1">
      <alignment horizontal="left" wrapText="1"/>
      <protection hidden="1"/>
    </xf>
    <xf numFmtId="0" fontId="0" fillId="0" borderId="0" xfId="0" applyFont="1" applyBorder="1" applyAlignment="1" applyProtection="1">
      <alignment horizontal="left" vertical="center" wrapText="1"/>
      <protection hidden="1"/>
    </xf>
    <xf numFmtId="0" fontId="0" fillId="0" borderId="0" xfId="0" applyFont="1" applyBorder="1" applyAlignment="1" applyProtection="1" quotePrefix="1">
      <alignment horizontal="left" vertical="center" wrapText="1"/>
      <protection hidden="1"/>
    </xf>
    <xf numFmtId="0" fontId="20" fillId="0" borderId="0" xfId="0" applyFont="1" applyFill="1" applyBorder="1" applyAlignment="1" applyProtection="1">
      <alignment horizontal="center"/>
      <protection hidden="1"/>
    </xf>
    <xf numFmtId="0" fontId="32" fillId="0"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protection hidden="1"/>
    </xf>
    <xf numFmtId="0" fontId="48" fillId="25" borderId="0" xfId="0" applyFont="1" applyFill="1" applyBorder="1" applyAlignment="1" applyProtection="1">
      <alignment horizontal="center" vertical="center" wrapText="1"/>
      <protection hidden="1"/>
    </xf>
    <xf numFmtId="0" fontId="20" fillId="7" borderId="36" xfId="0" applyFont="1" applyFill="1" applyBorder="1" applyAlignment="1" applyProtection="1">
      <alignment horizontal="center" vertical="center"/>
      <protection hidden="1" locked="0"/>
    </xf>
    <xf numFmtId="0" fontId="20" fillId="7" borderId="20" xfId="0" applyFont="1" applyFill="1" applyBorder="1" applyAlignment="1" applyProtection="1">
      <alignment horizontal="center" vertical="center"/>
      <protection hidden="1" locked="0"/>
    </xf>
    <xf numFmtId="0" fontId="20" fillId="7" borderId="19" xfId="0" applyFont="1" applyFill="1" applyBorder="1" applyAlignment="1" applyProtection="1">
      <alignment horizontal="center" vertical="center"/>
      <protection hidden="1" locked="0"/>
    </xf>
    <xf numFmtId="0" fontId="33" fillId="0" borderId="21" xfId="0" applyFont="1" applyFill="1" applyBorder="1" applyAlignment="1" applyProtection="1">
      <alignment horizontal="center" vertical="top"/>
      <protection hidden="1"/>
    </xf>
    <xf numFmtId="0" fontId="0" fillId="4" borderId="0" xfId="0" applyFill="1" applyBorder="1" applyAlignment="1" applyProtection="1">
      <alignment horizontal="left"/>
      <protection hidden="1"/>
    </xf>
    <xf numFmtId="0" fontId="25" fillId="7" borderId="36" xfId="0" applyFont="1" applyFill="1" applyBorder="1" applyAlignment="1" applyProtection="1">
      <alignment horizontal="center"/>
      <protection hidden="1" locked="0"/>
    </xf>
    <xf numFmtId="0" fontId="25" fillId="7" borderId="20" xfId="0" applyFont="1" applyFill="1" applyBorder="1" applyAlignment="1" applyProtection="1">
      <alignment horizontal="center"/>
      <protection hidden="1" locked="0"/>
    </xf>
    <xf numFmtId="0" fontId="25" fillId="7" borderId="19" xfId="0" applyFont="1" applyFill="1" applyBorder="1" applyAlignment="1" applyProtection="1">
      <alignment horizontal="center"/>
      <protection hidden="1" locked="0"/>
    </xf>
    <xf numFmtId="0" fontId="18" fillId="22" borderId="36"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vertical="center"/>
      <protection hidden="1"/>
    </xf>
    <xf numFmtId="0" fontId="28" fillId="2" borderId="0" xfId="0" applyFont="1" applyFill="1" applyBorder="1" applyAlignment="1" applyProtection="1">
      <alignment horizontal="center"/>
      <protection hidden="1"/>
    </xf>
    <xf numFmtId="0" fontId="27" fillId="2" borderId="0" xfId="0" applyFont="1" applyFill="1" applyBorder="1" applyAlignment="1" applyProtection="1">
      <alignment horizontal="left"/>
      <protection hidden="1"/>
    </xf>
    <xf numFmtId="0" fontId="37" fillId="2" borderId="0" xfId="0" applyFont="1" applyFill="1" applyBorder="1" applyAlignment="1" applyProtection="1">
      <alignment horizontal="right"/>
      <protection hidden="1"/>
    </xf>
    <xf numFmtId="0" fontId="0" fillId="0" borderId="0" xfId="0" applyAlignment="1">
      <alignment/>
    </xf>
    <xf numFmtId="0" fontId="27" fillId="2" borderId="0" xfId="0" applyFont="1" applyFill="1" applyBorder="1" applyAlignment="1" applyProtection="1">
      <alignment horizontal="right"/>
      <protection hidden="1"/>
    </xf>
    <xf numFmtId="0" fontId="24" fillId="20" borderId="10" xfId="0" applyFont="1" applyFill="1" applyBorder="1" applyAlignment="1" applyProtection="1">
      <alignment horizontal="center" vertical="center" wrapText="1"/>
      <protection/>
    </xf>
    <xf numFmtId="0" fontId="24" fillId="20" borderId="40" xfId="0" applyFont="1" applyFill="1" applyBorder="1" applyAlignment="1" applyProtection="1">
      <alignment horizontal="center" vertical="center" wrapText="1"/>
      <protection/>
    </xf>
    <xf numFmtId="0" fontId="24" fillId="20" borderId="41"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42" xfId="0" applyFont="1" applyFill="1" applyBorder="1" applyAlignment="1" applyProtection="1">
      <alignment horizontal="center" vertical="center" wrapText="1"/>
      <protection/>
    </xf>
    <xf numFmtId="0" fontId="19" fillId="20" borderId="36" xfId="0" applyFont="1" applyFill="1" applyBorder="1" applyAlignment="1">
      <alignment horizontal="center" vertical="center"/>
    </xf>
    <xf numFmtId="0" fontId="19" fillId="20" borderId="20" xfId="0" applyFont="1" applyFill="1" applyBorder="1" applyAlignment="1">
      <alignment horizontal="center" vertical="center"/>
    </xf>
    <xf numFmtId="0" fontId="19" fillId="20" borderId="19" xfId="0" applyFont="1" applyFill="1" applyBorder="1" applyAlignment="1">
      <alignment horizontal="center" vertical="center"/>
    </xf>
    <xf numFmtId="0" fontId="34" fillId="8" borderId="36" xfId="0" applyFont="1" applyFill="1" applyBorder="1" applyAlignment="1" applyProtection="1">
      <alignment horizontal="center" wrapText="1"/>
      <protection hidden="1"/>
    </xf>
    <xf numFmtId="0" fontId="34" fillId="8" borderId="19" xfId="0" applyFont="1" applyFill="1" applyBorder="1" applyAlignment="1" applyProtection="1">
      <alignment horizontal="center" wrapText="1"/>
      <protection hidden="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4826472"/>
        <c:axId val="785065"/>
      </c:scatterChart>
      <c:valAx>
        <c:axId val="44826472"/>
        <c:scaling>
          <c:orientation val="minMax"/>
        </c:scaling>
        <c:axPos val="b"/>
        <c:delete val="0"/>
        <c:numFmt formatCode="General" sourceLinked="1"/>
        <c:majorTickMark val="out"/>
        <c:minorTickMark val="none"/>
        <c:tickLblPos val="nextTo"/>
        <c:spPr>
          <a:ln w="3175">
            <a:solidFill>
              <a:srgbClr val="000000"/>
            </a:solidFill>
          </a:ln>
        </c:spPr>
        <c:crossAx val="785065"/>
        <c:crosses val="autoZero"/>
        <c:crossBetween val="midCat"/>
        <c:dispUnits/>
      </c:valAx>
      <c:valAx>
        <c:axId val="7850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82647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22031554"/>
        <c:axId val="64066259"/>
      </c:scatterChart>
      <c:valAx>
        <c:axId val="22031554"/>
        <c:scaling>
          <c:orientation val="minMax"/>
        </c:scaling>
        <c:axPos val="b"/>
        <c:delete val="0"/>
        <c:numFmt formatCode="General" sourceLinked="1"/>
        <c:majorTickMark val="out"/>
        <c:minorTickMark val="none"/>
        <c:tickLblPos val="nextTo"/>
        <c:spPr>
          <a:ln w="3175">
            <a:solidFill>
              <a:srgbClr val="000000"/>
            </a:solidFill>
          </a:ln>
        </c:spPr>
        <c:crossAx val="64066259"/>
        <c:crosses val="autoZero"/>
        <c:crossBetween val="midCat"/>
        <c:dispUnits/>
      </c:valAx>
      <c:valAx>
        <c:axId val="64066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3155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39725420"/>
        <c:axId val="21984461"/>
      </c:scatterChart>
      <c:valAx>
        <c:axId val="39725420"/>
        <c:scaling>
          <c:orientation val="minMax"/>
        </c:scaling>
        <c:axPos val="b"/>
        <c:delete val="0"/>
        <c:numFmt formatCode="General" sourceLinked="1"/>
        <c:majorTickMark val="out"/>
        <c:minorTickMark val="none"/>
        <c:tickLblPos val="nextTo"/>
        <c:spPr>
          <a:ln w="3175">
            <a:solidFill>
              <a:srgbClr val="000000"/>
            </a:solidFill>
          </a:ln>
        </c:spPr>
        <c:crossAx val="21984461"/>
        <c:crosses val="autoZero"/>
        <c:crossBetween val="midCat"/>
        <c:dispUnits/>
      </c:valAx>
      <c:valAx>
        <c:axId val="219844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25420"/>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63642422"/>
        <c:axId val="35910887"/>
      </c:scatterChart>
      <c:valAx>
        <c:axId val="63642422"/>
        <c:scaling>
          <c:orientation val="minMax"/>
        </c:scaling>
        <c:axPos val="b"/>
        <c:delete val="0"/>
        <c:numFmt formatCode="General" sourceLinked="1"/>
        <c:majorTickMark val="out"/>
        <c:minorTickMark val="none"/>
        <c:tickLblPos val="nextTo"/>
        <c:spPr>
          <a:ln w="3175">
            <a:solidFill>
              <a:srgbClr val="000000"/>
            </a:solidFill>
          </a:ln>
        </c:spPr>
        <c:crossAx val="35910887"/>
        <c:crosses val="autoZero"/>
        <c:crossBetween val="midCat"/>
        <c:dispUnits/>
      </c:valAx>
      <c:valAx>
        <c:axId val="359108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64242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54762528"/>
        <c:axId val="23100705"/>
      </c:scatterChart>
      <c:valAx>
        <c:axId val="54762528"/>
        <c:scaling>
          <c:orientation val="minMax"/>
        </c:scaling>
        <c:axPos val="b"/>
        <c:delete val="0"/>
        <c:numFmt formatCode="General" sourceLinked="1"/>
        <c:majorTickMark val="out"/>
        <c:minorTickMark val="none"/>
        <c:tickLblPos val="nextTo"/>
        <c:spPr>
          <a:ln w="3175">
            <a:solidFill>
              <a:srgbClr val="000000"/>
            </a:solidFill>
          </a:ln>
        </c:spPr>
        <c:crossAx val="23100705"/>
        <c:crosses val="autoZero"/>
        <c:crossBetween val="midCat"/>
        <c:dispUnits/>
      </c:valAx>
      <c:valAx>
        <c:axId val="231007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76252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6579754"/>
        <c:axId val="59217787"/>
      </c:scatterChart>
      <c:valAx>
        <c:axId val="6579754"/>
        <c:scaling>
          <c:orientation val="minMax"/>
        </c:scaling>
        <c:axPos val="b"/>
        <c:delete val="0"/>
        <c:numFmt formatCode="General" sourceLinked="1"/>
        <c:majorTickMark val="out"/>
        <c:minorTickMark val="none"/>
        <c:tickLblPos val="nextTo"/>
        <c:spPr>
          <a:ln w="3175">
            <a:solidFill>
              <a:srgbClr val="000000"/>
            </a:solidFill>
          </a:ln>
        </c:spPr>
        <c:crossAx val="59217787"/>
        <c:crosses val="autoZero"/>
        <c:crossBetween val="midCat"/>
        <c:dispUnits/>
      </c:valAx>
      <c:valAx>
        <c:axId val="592177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975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63198036"/>
        <c:axId val="31911413"/>
      </c:scatterChart>
      <c:valAx>
        <c:axId val="63198036"/>
        <c:scaling>
          <c:orientation val="minMax"/>
        </c:scaling>
        <c:axPos val="b"/>
        <c:delete val="0"/>
        <c:numFmt formatCode="General" sourceLinked="1"/>
        <c:majorTickMark val="out"/>
        <c:minorTickMark val="none"/>
        <c:tickLblPos val="nextTo"/>
        <c:spPr>
          <a:ln w="3175">
            <a:solidFill>
              <a:srgbClr val="000000"/>
            </a:solidFill>
          </a:ln>
        </c:spPr>
        <c:crossAx val="31911413"/>
        <c:crosses val="autoZero"/>
        <c:crossBetween val="midCat"/>
        <c:dispUnits/>
      </c:valAx>
      <c:valAx>
        <c:axId val="319114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19803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18767262"/>
        <c:axId val="34687631"/>
      </c:scatterChart>
      <c:valAx>
        <c:axId val="18767262"/>
        <c:scaling>
          <c:orientation val="minMax"/>
        </c:scaling>
        <c:axPos val="b"/>
        <c:delete val="0"/>
        <c:numFmt formatCode="General" sourceLinked="1"/>
        <c:majorTickMark val="out"/>
        <c:minorTickMark val="none"/>
        <c:tickLblPos val="nextTo"/>
        <c:spPr>
          <a:ln w="3175">
            <a:solidFill>
              <a:srgbClr val="000000"/>
            </a:solidFill>
          </a:ln>
        </c:spPr>
        <c:crossAx val="34687631"/>
        <c:crosses val="autoZero"/>
        <c:crossBetween val="midCat"/>
        <c:dispUnits/>
      </c:valAx>
      <c:valAx>
        <c:axId val="346876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67262"/>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43753224"/>
        <c:axId val="58234697"/>
      </c:scatterChart>
      <c:valAx>
        <c:axId val="43753224"/>
        <c:scaling>
          <c:orientation val="minMax"/>
        </c:scaling>
        <c:axPos val="b"/>
        <c:delete val="0"/>
        <c:numFmt formatCode="General" sourceLinked="1"/>
        <c:majorTickMark val="out"/>
        <c:minorTickMark val="none"/>
        <c:tickLblPos val="nextTo"/>
        <c:spPr>
          <a:ln w="3175">
            <a:solidFill>
              <a:srgbClr val="000000"/>
            </a:solidFill>
          </a:ln>
        </c:spPr>
        <c:crossAx val="58234697"/>
        <c:crosses val="autoZero"/>
        <c:crossBetween val="midCat"/>
        <c:dispUnits/>
      </c:valAx>
      <c:valAx>
        <c:axId val="582346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5322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54350226"/>
        <c:axId val="19389987"/>
      </c:scatterChart>
      <c:valAx>
        <c:axId val="54350226"/>
        <c:scaling>
          <c:orientation val="minMax"/>
        </c:scaling>
        <c:axPos val="b"/>
        <c:delete val="0"/>
        <c:numFmt formatCode="General" sourceLinked="1"/>
        <c:majorTickMark val="out"/>
        <c:minorTickMark val="none"/>
        <c:tickLblPos val="nextTo"/>
        <c:spPr>
          <a:ln w="3175">
            <a:solidFill>
              <a:srgbClr val="000000"/>
            </a:solidFill>
          </a:ln>
        </c:spPr>
        <c:crossAx val="19389987"/>
        <c:crosses val="autoZero"/>
        <c:crossBetween val="midCat"/>
        <c:dispUnits/>
      </c:valAx>
      <c:valAx>
        <c:axId val="193899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35022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ser>
          <c:idx val="1"/>
          <c:order val="1"/>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'[1]Références'!#REF!</c:f>
              <c:strCache>
                <c:ptCount val="1"/>
                <c:pt idx="0">
                  <c:v>0</c:v>
                </c:pt>
              </c:strCache>
            </c:strRef>
          </c:xVal>
          <c:yVal>
            <c:numRef>
              <c:f>'[1]Références'!#REF!</c:f>
              <c:numCache>
                <c:ptCount val="1"/>
                <c:pt idx="0">
                  <c:v>0</c:v>
                </c:pt>
              </c:numCache>
            </c:numRef>
          </c:yVal>
          <c:smooth val="0"/>
        </c:ser>
        <c:ser>
          <c:idx val="2"/>
          <c:order val="2"/>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'[1]Références'!#REF!</c:f>
              <c:strCache>
                <c:ptCount val="1"/>
                <c:pt idx="0">
                  <c:v>0</c:v>
                </c:pt>
              </c:strCache>
            </c:strRef>
          </c:xVal>
          <c:yVal>
            <c:numRef>
              <c:f>'[1]Références'!#REF!</c:f>
              <c:numCache>
                <c:ptCount val="1"/>
                <c:pt idx="0">
                  <c:v>0</c:v>
                </c:pt>
              </c:numCache>
            </c:numRef>
          </c:yVal>
          <c:smooth val="0"/>
        </c:ser>
        <c:ser>
          <c:idx val="3"/>
          <c:order val="3"/>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'[1]Références'!#REF!</c:f>
              <c:strCache>
                <c:ptCount val="1"/>
                <c:pt idx="0">
                  <c:v>0</c:v>
                </c:pt>
              </c:strCache>
            </c:strRef>
          </c:xVal>
          <c:yVal>
            <c:numRef>
              <c:f>'[1]Références'!#REF!</c:f>
              <c:numCache>
                <c:ptCount val="1"/>
                <c:pt idx="0">
                  <c:v>0</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'[1]Références'!#REF!</c:f>
              <c:strCache>
                <c:ptCount val="1"/>
                <c:pt idx="0">
                  <c:v>0</c:v>
                </c:pt>
              </c:strCache>
            </c:strRef>
          </c:xVal>
          <c:yVal>
            <c:numRef>
              <c:f>'[1]Références'!#REF!</c:f>
              <c:numCache>
                <c:ptCount val="1"/>
                <c:pt idx="0">
                  <c:v>0</c:v>
                </c:pt>
              </c:numCache>
            </c:numRef>
          </c:yVal>
          <c:smooth val="0"/>
        </c:ser>
        <c:axId val="40292156"/>
        <c:axId val="27085085"/>
      </c:scatterChart>
      <c:valAx>
        <c:axId val="40292156"/>
        <c:scaling>
          <c:orientation val="minMax"/>
        </c:scaling>
        <c:axPos val="b"/>
        <c:delete val="0"/>
        <c:numFmt formatCode="General" sourceLinked="1"/>
        <c:majorTickMark val="out"/>
        <c:minorTickMark val="none"/>
        <c:tickLblPos val="nextTo"/>
        <c:spPr>
          <a:ln w="3175">
            <a:solidFill>
              <a:srgbClr val="000000"/>
            </a:solidFill>
          </a:ln>
        </c:spPr>
        <c:crossAx val="27085085"/>
        <c:crosses val="autoZero"/>
        <c:crossBetween val="midCat"/>
        <c:dispUnits/>
      </c:valAx>
      <c:valAx>
        <c:axId val="270850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29215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7065586"/>
        <c:axId val="63590275"/>
      </c:scatterChart>
      <c:valAx>
        <c:axId val="7065586"/>
        <c:scaling>
          <c:orientation val="minMax"/>
        </c:scaling>
        <c:axPos val="b"/>
        <c:delete val="0"/>
        <c:numFmt formatCode="General" sourceLinked="1"/>
        <c:majorTickMark val="out"/>
        <c:minorTickMark val="none"/>
        <c:tickLblPos val="nextTo"/>
        <c:spPr>
          <a:ln w="3175">
            <a:solidFill>
              <a:srgbClr val="000000"/>
            </a:solidFill>
          </a:ln>
        </c:spPr>
        <c:crossAx val="63590275"/>
        <c:crosses val="autoZero"/>
        <c:crossBetween val="midCat"/>
        <c:dispUnits/>
      </c:valAx>
      <c:valAx>
        <c:axId val="635902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6558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'[1]Références'!#REF!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'[1]Références'!#REF!</c:f>
              <c:strCache>
                <c:ptCount val="1"/>
                <c:pt idx="0">
                  <c:v>0</c:v>
                </c:pt>
              </c:strCache>
            </c:strRef>
          </c:xVal>
          <c:yVal>
            <c:numRef>
              <c:f>'[1]Références'!#REF!</c:f>
              <c:numCache>
                <c:ptCount val="1"/>
                <c:pt idx="0">
                  <c:v>0</c:v>
                </c:pt>
              </c:numCache>
            </c:numRef>
          </c:yVal>
          <c:smooth val="0"/>
        </c:ser>
        <c:axId val="42439174"/>
        <c:axId val="46408247"/>
      </c:scatterChart>
      <c:valAx>
        <c:axId val="42439174"/>
        <c:scaling>
          <c:orientation val="minMax"/>
        </c:scaling>
        <c:axPos val="b"/>
        <c:delete val="0"/>
        <c:numFmt formatCode="General" sourceLinked="1"/>
        <c:majorTickMark val="out"/>
        <c:minorTickMark val="none"/>
        <c:tickLblPos val="nextTo"/>
        <c:spPr>
          <a:ln w="3175">
            <a:solidFill>
              <a:srgbClr val="000000"/>
            </a:solidFill>
          </a:ln>
        </c:spPr>
        <c:crossAx val="46408247"/>
        <c:crosses val="autoZero"/>
        <c:crossBetween val="midCat"/>
        <c:dispUnits/>
      </c:valAx>
      <c:valAx>
        <c:axId val="464082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3917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12700">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35441564"/>
        <c:axId val="50538621"/>
      </c:scatterChart>
      <c:valAx>
        <c:axId val="35441564"/>
        <c:scaling>
          <c:orientation val="minMax"/>
        </c:scaling>
        <c:axPos val="b"/>
        <c:delete val="0"/>
        <c:numFmt formatCode="General" sourceLinked="1"/>
        <c:majorTickMark val="out"/>
        <c:minorTickMark val="none"/>
        <c:tickLblPos val="nextTo"/>
        <c:spPr>
          <a:ln w="3175">
            <a:solidFill>
              <a:srgbClr val="000000"/>
            </a:solidFill>
          </a:ln>
        </c:spPr>
        <c:crossAx val="50538621"/>
        <c:crosses val="autoZero"/>
        <c:crossBetween val="midCat"/>
        <c:dispUnits/>
      </c:valAx>
      <c:valAx>
        <c:axId val="505386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4156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52194406"/>
        <c:axId val="67096471"/>
      </c:scatterChart>
      <c:valAx>
        <c:axId val="52194406"/>
        <c:scaling>
          <c:orientation val="minMax"/>
        </c:scaling>
        <c:axPos val="b"/>
        <c:delete val="0"/>
        <c:numFmt formatCode="General" sourceLinked="1"/>
        <c:majorTickMark val="out"/>
        <c:minorTickMark val="none"/>
        <c:tickLblPos val="nextTo"/>
        <c:spPr>
          <a:ln w="3175">
            <a:solidFill>
              <a:srgbClr val="000000"/>
            </a:solidFill>
          </a:ln>
        </c:spPr>
        <c:crossAx val="67096471"/>
        <c:crosses val="autoZero"/>
        <c:crossBetween val="midCat"/>
        <c:dispUnits/>
      </c:valAx>
      <c:valAx>
        <c:axId val="670964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94406"/>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6997328"/>
        <c:axId val="66105041"/>
      </c:scatterChart>
      <c:valAx>
        <c:axId val="66997328"/>
        <c:scaling>
          <c:orientation val="minMax"/>
        </c:scaling>
        <c:axPos val="b"/>
        <c:delete val="0"/>
        <c:numFmt formatCode="General" sourceLinked="1"/>
        <c:majorTickMark val="out"/>
        <c:minorTickMark val="none"/>
        <c:tickLblPos val="nextTo"/>
        <c:spPr>
          <a:ln w="3175">
            <a:solidFill>
              <a:srgbClr val="000000"/>
            </a:solidFill>
          </a:ln>
        </c:spPr>
        <c:crossAx val="66105041"/>
        <c:crosses val="autoZero"/>
        <c:crossBetween val="midCat"/>
        <c:dispUnits/>
      </c:valAx>
      <c:valAx>
        <c:axId val="66105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9732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58074458"/>
        <c:axId val="52908075"/>
      </c:scatterChart>
      <c:valAx>
        <c:axId val="58074458"/>
        <c:scaling>
          <c:orientation val="minMax"/>
        </c:scaling>
        <c:axPos val="b"/>
        <c:delete val="0"/>
        <c:numFmt formatCode="General" sourceLinked="1"/>
        <c:majorTickMark val="out"/>
        <c:minorTickMark val="none"/>
        <c:tickLblPos val="nextTo"/>
        <c:spPr>
          <a:ln w="3175">
            <a:solidFill>
              <a:srgbClr val="000000"/>
            </a:solidFill>
          </a:ln>
        </c:spPr>
        <c:crossAx val="52908075"/>
        <c:crosses val="autoZero"/>
        <c:crossBetween val="midCat"/>
        <c:dispUnits/>
      </c:valAx>
      <c:valAx>
        <c:axId val="529080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7445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6410628"/>
        <c:axId val="57695653"/>
      </c:scatterChart>
      <c:valAx>
        <c:axId val="6410628"/>
        <c:scaling>
          <c:orientation val="minMax"/>
        </c:scaling>
        <c:axPos val="b"/>
        <c:delete val="0"/>
        <c:numFmt formatCode="General" sourceLinked="1"/>
        <c:majorTickMark val="out"/>
        <c:minorTickMark val="none"/>
        <c:tickLblPos val="nextTo"/>
        <c:spPr>
          <a:ln w="3175">
            <a:solidFill>
              <a:srgbClr val="000000"/>
            </a:solidFill>
          </a:ln>
        </c:spPr>
        <c:crossAx val="57695653"/>
        <c:crosses val="autoZero"/>
        <c:crossBetween val="midCat"/>
        <c:dispUnits/>
      </c:valAx>
      <c:valAx>
        <c:axId val="576956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0628"/>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 b="0" i="0" u="none" baseline="0">
              <a:solidFill>
                <a:srgbClr val="000000"/>
              </a:solidFill>
              <a:latin typeface="Arial"/>
              <a:ea typeface="Arial"/>
              <a:cs typeface="Arial"/>
            </a:defRPr>
          </a:pPr>
        </a:p>
      </c:txPr>
    </c:title>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ly"/>
            <c:order val="2"/>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axId val="49498830"/>
        <c:axId val="42836287"/>
      </c:scatterChart>
      <c:valAx>
        <c:axId val="49498830"/>
        <c:scaling>
          <c:orientation val="minMax"/>
        </c:scaling>
        <c:axPos val="b"/>
        <c:delete val="0"/>
        <c:numFmt formatCode="General" sourceLinked="1"/>
        <c:majorTickMark val="out"/>
        <c:minorTickMark val="none"/>
        <c:tickLblPos val="nextTo"/>
        <c:spPr>
          <a:ln w="3175">
            <a:solidFill>
              <a:srgbClr val="000000"/>
            </a:solidFill>
          </a:ln>
        </c:spPr>
        <c:crossAx val="42836287"/>
        <c:crosses val="autoZero"/>
        <c:crossBetween val="midCat"/>
        <c:dispUnits/>
      </c:valAx>
      <c:valAx>
        <c:axId val="428362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98830"/>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power"/>
            <c:dispEq val="1"/>
            <c:dispRSqr val="1"/>
            <c:trendlineLbl>
              <c:txPr>
                <a:bodyPr vert="horz" rot="0" anchor="ctr"/>
                <a:lstStyle/>
                <a:p>
                  <a:pPr algn="ctr">
                    <a:defRPr lang="en-US" cap="none" sz="100" b="0" i="0" u="none" baseline="0">
                      <a:solidFill>
                        <a:srgbClr val="000000"/>
                      </a:solidFill>
                      <a:latin typeface="Arial"/>
                      <a:ea typeface="Arial"/>
                      <a:cs typeface="Arial"/>
                    </a:defRPr>
                  </a:pPr>
                </a:p>
              </c:txPr>
              <c:numFmt formatCode="General"/>
            </c:trendlineLbl>
          </c:trendline>
          <c:xVal>
            <c:strRef>
              <c:f>Références!#REF!</c:f>
              <c:strCache>
                <c:ptCount val="1"/>
                <c:pt idx="0">
                  <c:v>1</c:v>
                </c:pt>
              </c:strCache>
            </c:strRef>
          </c:xVal>
          <c:yVal>
            <c:numRef>
              <c:f>Références!#REF!</c:f>
              <c:numCache>
                <c:ptCount val="1"/>
                <c:pt idx="0">
                  <c:v>1</c:v>
                </c:pt>
              </c:numCache>
            </c:numRef>
          </c:yVal>
          <c:smooth val="0"/>
        </c:ser>
        <c:ser>
          <c:idx val="1"/>
          <c:order val="1"/>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Références!#REF!</c:f>
              <c:strCache>
                <c:ptCount val="1"/>
                <c:pt idx="0">
                  <c:v>1</c:v>
                </c:pt>
              </c:strCache>
            </c:strRef>
          </c:xVal>
          <c:yVal>
            <c:numRef>
              <c:f>Références!#REF!</c:f>
              <c:numCache>
                <c:ptCount val="1"/>
                <c:pt idx="0">
                  <c:v>1</c:v>
                </c:pt>
              </c:numCache>
            </c:numRef>
          </c:yVal>
          <c:smooth val="0"/>
        </c:ser>
        <c:ser>
          <c:idx val="2"/>
          <c:order val="2"/>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Références!#REF!</c:f>
              <c:strCache>
                <c:ptCount val="1"/>
                <c:pt idx="0">
                  <c:v>1</c:v>
                </c:pt>
              </c:strCache>
            </c:strRef>
          </c:xVal>
          <c:yVal>
            <c:numRef>
              <c:f>Références!#REF!</c:f>
              <c:numCache>
                <c:ptCount val="1"/>
                <c:pt idx="0">
                  <c:v>1</c:v>
                </c:pt>
              </c:numCache>
            </c:numRef>
          </c:yVal>
          <c:smooth val="0"/>
        </c:ser>
        <c:ser>
          <c:idx val="3"/>
          <c:order val="3"/>
          <c:tx>
            <c:strRef>
              <c:f>Références!#REF!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Références!#REF!</c:f>
              <c:strCache>
                <c:ptCount val="1"/>
                <c:pt idx="0">
                  <c:v>1</c:v>
                </c:pt>
              </c:strCache>
            </c:strRef>
          </c:xVal>
          <c:yVal>
            <c:numRef>
              <c:f>Références!#REF!</c:f>
              <c:numCache>
                <c:ptCount val="1"/>
                <c:pt idx="0">
                  <c:v>1</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Références!#REF!</c:f>
              <c:strCache>
                <c:ptCount val="1"/>
                <c:pt idx="0">
                  <c:v>1</c:v>
                </c:pt>
              </c:strCache>
            </c:strRef>
          </c:xVal>
          <c:yVal>
            <c:numRef>
              <c:f>Références!#REF!</c:f>
              <c:numCache>
                <c:ptCount val="1"/>
                <c:pt idx="0">
                  <c:v>1</c:v>
                </c:pt>
              </c:numCache>
            </c:numRef>
          </c:yVal>
          <c:smooth val="0"/>
        </c:ser>
        <c:axId val="49982264"/>
        <c:axId val="47187193"/>
      </c:scatterChart>
      <c:valAx>
        <c:axId val="49982264"/>
        <c:scaling>
          <c:orientation val="minMax"/>
        </c:scaling>
        <c:axPos val="b"/>
        <c:delete val="0"/>
        <c:numFmt formatCode="General" sourceLinked="1"/>
        <c:majorTickMark val="out"/>
        <c:minorTickMark val="none"/>
        <c:tickLblPos val="nextTo"/>
        <c:spPr>
          <a:ln w="3175">
            <a:solidFill>
              <a:srgbClr val="000000"/>
            </a:solidFill>
          </a:ln>
        </c:spPr>
        <c:crossAx val="47187193"/>
        <c:crosses val="autoZero"/>
        <c:crossBetween val="midCat"/>
        <c:dispUnits/>
      </c:valAx>
      <c:valAx>
        <c:axId val="471871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82264"/>
        <c:crosses val="autoZero"/>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http://ca-nous.poitou-charentes.chambagri.fr/typo3temp/pics/8f97003ebd.jpg" TargetMode="External" /><Relationship Id="rId3" Type="http://schemas.openxmlformats.org/officeDocument/2006/relationships/hyperlink" Target="#" /><Relationship Id="rId4" Type="http://schemas.openxmlformats.org/officeDocument/2006/relationships/hyperlink" Target="#"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4.wmf"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2.png" /><Relationship Id="rId6" Type="http://schemas.openxmlformats.org/officeDocument/2006/relationships/image" Target="../media/image23.emf" /><Relationship Id="rId7" Type="http://schemas.openxmlformats.org/officeDocument/2006/relationships/image" Target="../media/image24.wmf" /><Relationship Id="rId8" Type="http://schemas.openxmlformats.org/officeDocument/2006/relationships/image" Target="../media/image25.wmf" /><Relationship Id="rId9" Type="http://schemas.openxmlformats.org/officeDocument/2006/relationships/image" Target="../media/image21.jpeg"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16.emf" /><Relationship Id="rId13" Type="http://schemas.openxmlformats.org/officeDocument/2006/relationships/image" Target="../media/image15.emf" /><Relationship Id="rId14" Type="http://schemas.openxmlformats.org/officeDocument/2006/relationships/image" Target="../media/image4.emf" /><Relationship Id="rId15" Type="http://schemas.openxmlformats.org/officeDocument/2006/relationships/image" Target="../media/image6.emf" /><Relationship Id="rId16" Type="http://schemas.openxmlformats.org/officeDocument/2006/relationships/image" Target="../media/image2.emf" /><Relationship Id="rId17" Type="http://schemas.openxmlformats.org/officeDocument/2006/relationships/image" Target="../media/image8.emf" /><Relationship Id="rId18" Type="http://schemas.openxmlformats.org/officeDocument/2006/relationships/image" Target="../media/image9.emf" /><Relationship Id="rId19"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image" Target="../media/image12.emf" /><Relationship Id="rId22" Type="http://schemas.openxmlformats.org/officeDocument/2006/relationships/image" Target="../media/image11.emf" /><Relationship Id="rId23"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53</xdr:row>
      <xdr:rowOff>142875</xdr:rowOff>
    </xdr:from>
    <xdr:to>
      <xdr:col>1</xdr:col>
      <xdr:colOff>647700</xdr:colOff>
      <xdr:row>55</xdr:row>
      <xdr:rowOff>57150</xdr:rowOff>
    </xdr:to>
    <xdr:pic>
      <xdr:nvPicPr>
        <xdr:cNvPr id="1"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2"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editAs="oneCell">
    <xdr:from>
      <xdr:col>1</xdr:col>
      <xdr:colOff>381000</xdr:colOff>
      <xdr:row>53</xdr:row>
      <xdr:rowOff>142875</xdr:rowOff>
    </xdr:from>
    <xdr:to>
      <xdr:col>1</xdr:col>
      <xdr:colOff>647700</xdr:colOff>
      <xdr:row>55</xdr:row>
      <xdr:rowOff>57150</xdr:rowOff>
    </xdr:to>
    <xdr:pic>
      <xdr:nvPicPr>
        <xdr:cNvPr id="3"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81025" y="8162925"/>
          <a:ext cx="266700" cy="238125"/>
        </a:xfrm>
        <a:prstGeom prst="rect">
          <a:avLst/>
        </a:prstGeom>
        <a:noFill/>
        <a:ln w="9525" cmpd="sng">
          <a:noFill/>
        </a:ln>
      </xdr:spPr>
    </xdr:pic>
    <xdr:clientData/>
  </xdr:twoCellAnchor>
  <xdr:twoCellAnchor editAs="oneCell">
    <xdr:from>
      <xdr:col>1</xdr:col>
      <xdr:colOff>361950</xdr:colOff>
      <xdr:row>83</xdr:row>
      <xdr:rowOff>47625</xdr:rowOff>
    </xdr:from>
    <xdr:to>
      <xdr:col>1</xdr:col>
      <xdr:colOff>628650</xdr:colOff>
      <xdr:row>83</xdr:row>
      <xdr:rowOff>285750</xdr:rowOff>
    </xdr:to>
    <xdr:pic>
      <xdr:nvPicPr>
        <xdr:cNvPr id="4" name="Picture 369"/>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561975" y="14763750"/>
          <a:ext cx="266700" cy="238125"/>
        </a:xfrm>
        <a:prstGeom prst="rect">
          <a:avLst/>
        </a:prstGeom>
        <a:noFill/>
        <a:ln w="9525" cmpd="sng">
          <a:noFill/>
        </a:ln>
      </xdr:spPr>
    </xdr:pic>
    <xdr:clientData/>
  </xdr:twoCellAnchor>
  <xdr:twoCellAnchor editAs="oneCell">
    <xdr:from>
      <xdr:col>11</xdr:col>
      <xdr:colOff>180975</xdr:colOff>
      <xdr:row>0</xdr:row>
      <xdr:rowOff>152400</xdr:rowOff>
    </xdr:from>
    <xdr:to>
      <xdr:col>12</xdr:col>
      <xdr:colOff>533400</xdr:colOff>
      <xdr:row>9</xdr:row>
      <xdr:rowOff>104775</xdr:rowOff>
    </xdr:to>
    <xdr:pic>
      <xdr:nvPicPr>
        <xdr:cNvPr id="5" name="Picture 12" descr="http://ca-nous.poitou-charentes.chambagri.fr/typo3temp/pics/8f97003ebd.jpg">
          <a:hlinkClick r:id="rId4"/>
        </xdr:cNvPr>
        <xdr:cNvPicPr preferRelativeResize="1">
          <a:picLocks noChangeAspect="1"/>
        </xdr:cNvPicPr>
      </xdr:nvPicPr>
      <xdr:blipFill>
        <a:blip r:link="rId2"/>
        <a:stretch>
          <a:fillRect/>
        </a:stretch>
      </xdr:blipFill>
      <xdr:spPr>
        <a:xfrm>
          <a:off x="7981950" y="152400"/>
          <a:ext cx="11144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333375</xdr:colOff>
      <xdr:row>0</xdr:row>
      <xdr:rowOff>419100</xdr:rowOff>
    </xdr:from>
    <xdr:to>
      <xdr:col>44</xdr:col>
      <xdr:colOff>1257300</xdr:colOff>
      <xdr:row>4</xdr:row>
      <xdr:rowOff>142875</xdr:rowOff>
    </xdr:to>
    <xdr:grpSp>
      <xdr:nvGrpSpPr>
        <xdr:cNvPr id="1" name="Group 665"/>
        <xdr:cNvGrpSpPr>
          <a:grpSpLocks/>
        </xdr:cNvGrpSpPr>
      </xdr:nvGrpSpPr>
      <xdr:grpSpPr>
        <a:xfrm>
          <a:off x="7000875" y="419100"/>
          <a:ext cx="0" cy="1123950"/>
          <a:chOff x="2033" y="44"/>
          <a:chExt cx="97" cy="118"/>
        </a:xfrm>
        <a:solidFill>
          <a:srgbClr val="FFFFFF"/>
        </a:solidFill>
      </xdr:grpSpPr>
      <xdr:pic>
        <xdr:nvPicPr>
          <xdr:cNvPr id="2" name="Picture 289"/>
          <xdr:cNvPicPr preferRelativeResize="1">
            <a:picLocks noChangeAspect="1"/>
          </xdr:cNvPicPr>
        </xdr:nvPicPr>
        <xdr:blipFill>
          <a:blip r:embed="rId1"/>
          <a:srcRect t="3846" r="22413" b="7691"/>
          <a:stretch>
            <a:fillRect/>
          </a:stretch>
        </xdr:blipFill>
        <xdr:spPr>
          <a:xfrm rot="20808563">
            <a:off x="2033" y="44"/>
            <a:ext cx="90" cy="115"/>
          </a:xfrm>
          <a:prstGeom prst="rect">
            <a:avLst/>
          </a:prstGeom>
          <a:noFill/>
          <a:ln w="9525" cmpd="sng">
            <a:noFill/>
          </a:ln>
        </xdr:spPr>
      </xdr:pic>
      <xdr:sp>
        <xdr:nvSpPr>
          <xdr:cNvPr id="3" name="Rectangle 298"/>
          <xdr:cNvSpPr>
            <a:spLocks/>
          </xdr:cNvSpPr>
        </xdr:nvSpPr>
        <xdr:spPr>
          <a:xfrm>
            <a:off x="2111" y="139"/>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24</xdr:col>
      <xdr:colOff>85725</xdr:colOff>
      <xdr:row>0</xdr:row>
      <xdr:rowOff>647700</xdr:rowOff>
    </xdr:from>
    <xdr:to>
      <xdr:col>24</xdr:col>
      <xdr:colOff>1457325</xdr:colOff>
      <xdr:row>4</xdr:row>
      <xdr:rowOff>114300</xdr:rowOff>
    </xdr:to>
    <xdr:pic>
      <xdr:nvPicPr>
        <xdr:cNvPr id="4" name="Picture 158"/>
        <xdr:cNvPicPr preferRelativeResize="1">
          <a:picLocks noChangeAspect="0"/>
        </xdr:cNvPicPr>
      </xdr:nvPicPr>
      <xdr:blipFill>
        <a:blip r:embed="rId2"/>
        <a:stretch>
          <a:fillRect/>
        </a:stretch>
      </xdr:blipFill>
      <xdr:spPr>
        <a:xfrm>
          <a:off x="7000875" y="647700"/>
          <a:ext cx="0" cy="866775"/>
        </a:xfrm>
        <a:prstGeom prst="rect">
          <a:avLst/>
        </a:prstGeom>
        <a:noFill/>
        <a:ln w="9525" cmpd="sng">
          <a:noFill/>
        </a:ln>
      </xdr:spPr>
    </xdr:pic>
    <xdr:clientData/>
  </xdr:twoCellAnchor>
  <xdr:twoCellAnchor>
    <xdr:from>
      <xdr:col>20</xdr:col>
      <xdr:colOff>104775</xdr:colOff>
      <xdr:row>0</xdr:row>
      <xdr:rowOff>66675</xdr:rowOff>
    </xdr:from>
    <xdr:to>
      <xdr:col>21</xdr:col>
      <xdr:colOff>38100</xdr:colOff>
      <xdr:row>6</xdr:row>
      <xdr:rowOff>38100</xdr:rowOff>
    </xdr:to>
    <xdr:grpSp>
      <xdr:nvGrpSpPr>
        <xdr:cNvPr id="5" name="Group 231"/>
        <xdr:cNvGrpSpPr>
          <a:grpSpLocks/>
        </xdr:cNvGrpSpPr>
      </xdr:nvGrpSpPr>
      <xdr:grpSpPr>
        <a:xfrm rot="406757">
          <a:off x="7000875" y="66675"/>
          <a:ext cx="0" cy="1590675"/>
          <a:chOff x="770" y="26"/>
          <a:chExt cx="163" cy="167"/>
        </a:xfrm>
        <a:solidFill>
          <a:srgbClr val="FFFFFF"/>
        </a:solidFill>
      </xdr:grpSpPr>
      <xdr:pic>
        <xdr:nvPicPr>
          <xdr:cNvPr id="6" name="Picture 7"/>
          <xdr:cNvPicPr preferRelativeResize="1">
            <a:picLocks noChangeAspect="1"/>
          </xdr:cNvPicPr>
        </xdr:nvPicPr>
        <xdr:blipFill>
          <a:blip r:embed="rId3"/>
          <a:stretch>
            <a:fillRect/>
          </a:stretch>
        </xdr:blipFill>
        <xdr:spPr>
          <a:xfrm rot="481553">
            <a:off x="866" y="46"/>
            <a:ext cx="60" cy="113"/>
          </a:xfrm>
          <a:prstGeom prst="rect">
            <a:avLst/>
          </a:prstGeom>
          <a:noFill/>
          <a:ln w="9525" cmpd="sng">
            <a:noFill/>
          </a:ln>
        </xdr:spPr>
      </xdr:pic>
      <xdr:grpSp>
        <xdr:nvGrpSpPr>
          <xdr:cNvPr id="7" name="Group 230"/>
          <xdr:cNvGrpSpPr>
            <a:grpSpLocks/>
          </xdr:cNvGrpSpPr>
        </xdr:nvGrpSpPr>
        <xdr:grpSpPr>
          <a:xfrm>
            <a:off x="770" y="26"/>
            <a:ext cx="163" cy="167"/>
            <a:chOff x="770" y="26"/>
            <a:chExt cx="163" cy="167"/>
          </a:xfrm>
          <a:solidFill>
            <a:srgbClr val="FFFFFF"/>
          </a:solidFill>
        </xdr:grpSpPr>
        <xdr:pic>
          <xdr:nvPicPr>
            <xdr:cNvPr id="8" name="Object 9"/>
            <xdr:cNvPicPr preferRelativeResize="1">
              <a:picLocks noChangeAspect="1"/>
            </xdr:cNvPicPr>
          </xdr:nvPicPr>
          <xdr:blipFill>
            <a:blip r:embed="rId4"/>
            <a:stretch>
              <a:fillRect/>
            </a:stretch>
          </xdr:blipFill>
          <xdr:spPr>
            <a:xfrm rot="992362">
              <a:off x="770" y="57"/>
              <a:ext cx="84" cy="107"/>
            </a:xfrm>
            <a:prstGeom prst="rect">
              <a:avLst/>
            </a:prstGeom>
            <a:noFill/>
            <a:ln w="9525" cmpd="sng">
              <a:noFill/>
            </a:ln>
          </xdr:spPr>
        </xdr:pic>
        <xdr:grpSp>
          <xdr:nvGrpSpPr>
            <xdr:cNvPr id="9" name="Group 229"/>
            <xdr:cNvGrpSpPr>
              <a:grpSpLocks/>
            </xdr:cNvGrpSpPr>
          </xdr:nvGrpSpPr>
          <xdr:grpSpPr>
            <a:xfrm>
              <a:off x="785" y="26"/>
              <a:ext cx="148" cy="167"/>
              <a:chOff x="785" y="26"/>
              <a:chExt cx="148" cy="167"/>
            </a:xfrm>
            <a:solidFill>
              <a:srgbClr val="FFFFFF"/>
            </a:solidFill>
          </xdr:grpSpPr>
          <xdr:grpSp>
            <xdr:nvGrpSpPr>
              <xdr:cNvPr id="10" name="Group 228"/>
              <xdr:cNvGrpSpPr>
                <a:grpSpLocks/>
              </xdr:cNvGrpSpPr>
            </xdr:nvGrpSpPr>
            <xdr:grpSpPr>
              <a:xfrm>
                <a:off x="785" y="26"/>
                <a:ext cx="114" cy="128"/>
                <a:chOff x="785" y="26"/>
                <a:chExt cx="114" cy="128"/>
              </a:xfrm>
              <a:solidFill>
                <a:srgbClr val="FFFFFF"/>
              </a:solidFill>
            </xdr:grpSpPr>
            <xdr:pic>
              <xdr:nvPicPr>
                <xdr:cNvPr id="11" name="Image 34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rot="11349246">
                  <a:off x="833" y="87"/>
                  <a:ext cx="57" cy="61"/>
                </a:xfrm>
                <a:prstGeom prst="rect">
                  <a:avLst/>
                </a:prstGeom>
                <a:noFill/>
                <a:ln w="9525" cmpd="sng">
                  <a:noFill/>
                </a:ln>
              </xdr:spPr>
            </xdr:pic>
            <xdr:pic>
              <xdr:nvPicPr>
                <xdr:cNvPr id="12" name="Picture 341"/>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rot="21302830">
                  <a:off x="806" y="57"/>
                  <a:ext cx="51" cy="53"/>
                </a:xfrm>
                <a:prstGeom prst="rect">
                  <a:avLst/>
                </a:prstGeom>
                <a:noFill/>
                <a:ln w="9525" cmpd="sng">
                  <a:noFill/>
                </a:ln>
              </xdr:spPr>
            </xdr:pic>
            <xdr:pic>
              <xdr:nvPicPr>
                <xdr:cNvPr id="13" name="Picture 211" descr="D:\CLIPART\OFFICE\BLE5.WMF"/>
                <xdr:cNvPicPr preferRelativeResize="1">
                  <a:picLocks noChangeAspect="1"/>
                </xdr:cNvPicPr>
              </xdr:nvPicPr>
              <xdr:blipFill>
                <a:blip r:embed="rId7"/>
                <a:stretch>
                  <a:fillRect/>
                </a:stretch>
              </xdr:blipFill>
              <xdr:spPr>
                <a:xfrm rot="21302830">
                  <a:off x="830" y="26"/>
                  <a:ext cx="69" cy="126"/>
                </a:xfrm>
                <a:prstGeom prst="rect">
                  <a:avLst/>
                </a:prstGeom>
                <a:noFill/>
                <a:ln w="9525" cmpd="sng">
                  <a:noFill/>
                </a:ln>
              </xdr:spPr>
            </xdr:pic>
            <xdr:pic>
              <xdr:nvPicPr>
                <xdr:cNvPr id="14" name="Picture 212" descr="D:\CLIPART\OFFICE\CEREALE1.WMF"/>
                <xdr:cNvPicPr preferRelativeResize="1">
                  <a:picLocks noChangeAspect="1"/>
                </xdr:cNvPicPr>
              </xdr:nvPicPr>
              <xdr:blipFill>
                <a:blip r:embed="rId8"/>
                <a:stretch>
                  <a:fillRect/>
                </a:stretch>
              </xdr:blipFill>
              <xdr:spPr>
                <a:xfrm rot="21302830">
                  <a:off x="785" y="85"/>
                  <a:ext cx="51" cy="69"/>
                </a:xfrm>
                <a:prstGeom prst="rect">
                  <a:avLst/>
                </a:prstGeom>
                <a:noFill/>
                <a:ln w="9525" cmpd="sng">
                  <a:noFill/>
                </a:ln>
              </xdr:spPr>
            </xdr:pic>
          </xdr:grpSp>
          <xdr:grpSp>
            <xdr:nvGrpSpPr>
              <xdr:cNvPr id="15" name="Group 227"/>
              <xdr:cNvGrpSpPr>
                <a:grpSpLocks/>
              </xdr:cNvGrpSpPr>
            </xdr:nvGrpSpPr>
            <xdr:grpSpPr>
              <a:xfrm>
                <a:off x="798" y="40"/>
                <a:ext cx="135" cy="153"/>
                <a:chOff x="798" y="40"/>
                <a:chExt cx="135" cy="153"/>
              </a:xfrm>
              <a:solidFill>
                <a:srgbClr val="FFFFFF"/>
              </a:solidFill>
            </xdr:grpSpPr>
            <xdr:pic>
              <xdr:nvPicPr>
                <xdr:cNvPr id="16" name="Picture 516"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20755609">
                  <a:off x="819" y="50"/>
                  <a:ext cx="53" cy="117"/>
                </a:xfrm>
                <a:prstGeom prst="rect">
                  <a:avLst/>
                </a:prstGeom>
                <a:noFill/>
                <a:ln w="9525" cmpd="sng">
                  <a:noFill/>
                </a:ln>
              </xdr:spPr>
            </xdr:pic>
            <xdr:pic>
              <xdr:nvPicPr>
                <xdr:cNvPr id="17" name="Picture 517"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523636">
                  <a:off x="873" y="40"/>
                  <a:ext cx="60" cy="132"/>
                </a:xfrm>
                <a:prstGeom prst="rect">
                  <a:avLst/>
                </a:prstGeom>
                <a:noFill/>
                <a:ln w="9525" cmpd="sng">
                  <a:noFill/>
                </a:ln>
              </xdr:spPr>
            </xdr:pic>
            <xdr:pic>
              <xdr:nvPicPr>
                <xdr:cNvPr id="18" name="Picture 518" descr="sorghodes"/>
                <xdr:cNvPicPr preferRelativeResize="1">
                  <a:picLocks noChangeAspect="1"/>
                </xdr:cNvPicPr>
              </xdr:nvPicPr>
              <xdr:blipFill>
                <a:blip r:embed="rId9">
                  <a:clrChange>
                    <a:clrFrom>
                      <a:srgbClr val="FCFBFD"/>
                    </a:clrFrom>
                    <a:clrTo>
                      <a:srgbClr val="FCFBFD">
                        <a:alpha val="0"/>
                      </a:srgbClr>
                    </a:clrTo>
                  </a:clrChange>
                </a:blip>
                <a:stretch>
                  <a:fillRect/>
                </a:stretch>
              </xdr:blipFill>
              <xdr:spPr>
                <a:xfrm rot="19148356">
                  <a:off x="798" y="82"/>
                  <a:ext cx="50" cy="111"/>
                </a:xfrm>
                <a:prstGeom prst="rect">
                  <a:avLst/>
                </a:prstGeom>
                <a:noFill/>
                <a:ln w="9525" cmpd="sng">
                  <a:noFill/>
                </a:ln>
              </xdr:spPr>
            </xdr:pic>
          </xdr:grpSp>
        </xdr:grpSp>
      </xdr:grpSp>
    </xdr:grpSp>
    <xdr:clientData/>
  </xdr:twoCellAnchor>
  <xdr:twoCellAnchor>
    <xdr:from>
      <xdr:col>10</xdr:col>
      <xdr:colOff>0</xdr:colOff>
      <xdr:row>24</xdr:row>
      <xdr:rowOff>85725</xdr:rowOff>
    </xdr:from>
    <xdr:to>
      <xdr:col>11</xdr:col>
      <xdr:colOff>428625</xdr:colOff>
      <xdr:row>28</xdr:row>
      <xdr:rowOff>114300</xdr:rowOff>
    </xdr:to>
    <xdr:sp>
      <xdr:nvSpPr>
        <xdr:cNvPr id="19" name="Rectangle 267"/>
        <xdr:cNvSpPr>
          <a:spLocks/>
        </xdr:cNvSpPr>
      </xdr:nvSpPr>
      <xdr:spPr>
        <a:xfrm>
          <a:off x="3743325" y="4543425"/>
          <a:ext cx="790575" cy="6762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10</xdr:col>
      <xdr:colOff>57150</xdr:colOff>
      <xdr:row>27</xdr:row>
      <xdr:rowOff>9525</xdr:rowOff>
    </xdr:from>
    <xdr:to>
      <xdr:col>11</xdr:col>
      <xdr:colOff>171450</xdr:colOff>
      <xdr:row>31</xdr:row>
      <xdr:rowOff>76200</xdr:rowOff>
    </xdr:to>
    <xdr:sp>
      <xdr:nvSpPr>
        <xdr:cNvPr id="20" name="Rectangle 268"/>
        <xdr:cNvSpPr>
          <a:spLocks/>
        </xdr:cNvSpPr>
      </xdr:nvSpPr>
      <xdr:spPr>
        <a:xfrm>
          <a:off x="3800475" y="4953000"/>
          <a:ext cx="476250" cy="714375"/>
        </a:xfrm>
        <a:prstGeom prst="rect">
          <a:avLst/>
        </a:prstGeom>
        <a:noFill/>
        <a:ln w="9525" cmpd="sng">
          <a:noFill/>
        </a:ln>
      </xdr:spPr>
      <xdr:txBody>
        <a:bodyPr vertOverflow="clip" wrap="square"/>
        <a:p>
          <a:pPr algn="l">
            <a:defRPr/>
          </a:pPr>
          <a:r>
            <a:rPr lang="en-US" cap="none" sz="2800" b="0" i="0" u="none" baseline="0">
              <a:solidFill>
                <a:srgbClr val="000080"/>
              </a:solidFill>
            </a:rPr>
            <a:t>-
</a:t>
          </a:r>
        </a:p>
      </xdr:txBody>
    </xdr:sp>
    <xdr:clientData/>
  </xdr:twoCellAnchor>
  <xdr:twoCellAnchor>
    <xdr:from>
      <xdr:col>2</xdr:col>
      <xdr:colOff>228600</xdr:colOff>
      <xdr:row>26</xdr:row>
      <xdr:rowOff>142875</xdr:rowOff>
    </xdr:from>
    <xdr:to>
      <xdr:col>4</xdr:col>
      <xdr:colOff>590550</xdr:colOff>
      <xdr:row>33</xdr:row>
      <xdr:rowOff>152400</xdr:rowOff>
    </xdr:to>
    <xdr:grpSp>
      <xdr:nvGrpSpPr>
        <xdr:cNvPr id="21" name="Group 296"/>
        <xdr:cNvGrpSpPr>
          <a:grpSpLocks/>
        </xdr:cNvGrpSpPr>
      </xdr:nvGrpSpPr>
      <xdr:grpSpPr>
        <a:xfrm>
          <a:off x="714375" y="4924425"/>
          <a:ext cx="1028700" cy="1143000"/>
          <a:chOff x="58" y="432"/>
          <a:chExt cx="108" cy="120"/>
        </a:xfrm>
        <a:solidFill>
          <a:srgbClr val="FFFFFF"/>
        </a:solidFill>
      </xdr:grpSpPr>
      <xdr:grpSp>
        <xdr:nvGrpSpPr>
          <xdr:cNvPr id="22" name="Group 293"/>
          <xdr:cNvGrpSpPr>
            <a:grpSpLocks/>
          </xdr:cNvGrpSpPr>
        </xdr:nvGrpSpPr>
        <xdr:grpSpPr>
          <a:xfrm>
            <a:off x="58" y="432"/>
            <a:ext cx="101" cy="120"/>
            <a:chOff x="334" y="265"/>
            <a:chExt cx="113" cy="117"/>
          </a:xfrm>
          <a:solidFill>
            <a:srgbClr val="FFFFFF"/>
          </a:solidFill>
        </xdr:grpSpPr>
        <xdr:pic>
          <xdr:nvPicPr>
            <xdr:cNvPr id="23" name="Picture 285"/>
            <xdr:cNvPicPr preferRelativeResize="1">
              <a:picLocks noChangeAspect="1"/>
            </xdr:cNvPicPr>
          </xdr:nvPicPr>
          <xdr:blipFill>
            <a:blip r:embed="rId10"/>
            <a:srcRect r="24562" b="8197"/>
            <a:stretch>
              <a:fillRect/>
            </a:stretch>
          </xdr:blipFill>
          <xdr:spPr>
            <a:xfrm>
              <a:off x="361" y="270"/>
              <a:ext cx="86" cy="112"/>
            </a:xfrm>
            <a:prstGeom prst="rect">
              <a:avLst/>
            </a:prstGeom>
            <a:noFill/>
            <a:ln w="9525" cmpd="sng">
              <a:noFill/>
            </a:ln>
          </xdr:spPr>
        </xdr:pic>
      </xdr:grpSp>
      <xdr:sp>
        <xdr:nvSpPr>
          <xdr:cNvPr id="24" name="Rectangle 295"/>
          <xdr:cNvSpPr>
            <a:spLocks/>
          </xdr:cNvSpPr>
        </xdr:nvSpPr>
        <xdr:spPr>
          <a:xfrm>
            <a:off x="151" y="535"/>
            <a:ext cx="15" cy="16"/>
          </a:xfrm>
          <a:prstGeom prst="rect">
            <a:avLst/>
          </a:prstGeom>
          <a:solidFill>
            <a:srgbClr val="CCCC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40</xdr:col>
      <xdr:colOff>209550</xdr:colOff>
      <xdr:row>0</xdr:row>
      <xdr:rowOff>419100</xdr:rowOff>
    </xdr:from>
    <xdr:to>
      <xdr:col>40</xdr:col>
      <xdr:colOff>1104900</xdr:colOff>
      <xdr:row>4</xdr:row>
      <xdr:rowOff>104775</xdr:rowOff>
    </xdr:to>
    <xdr:grpSp>
      <xdr:nvGrpSpPr>
        <xdr:cNvPr id="25" name="Group 299"/>
        <xdr:cNvGrpSpPr>
          <a:grpSpLocks/>
        </xdr:cNvGrpSpPr>
      </xdr:nvGrpSpPr>
      <xdr:grpSpPr>
        <a:xfrm>
          <a:off x="7000875" y="419100"/>
          <a:ext cx="0" cy="1085850"/>
          <a:chOff x="1815" y="44"/>
          <a:chExt cx="94" cy="114"/>
        </a:xfrm>
        <a:solidFill>
          <a:srgbClr val="FFFFFF"/>
        </a:solidFill>
      </xdr:grpSpPr>
      <xdr:pic>
        <xdr:nvPicPr>
          <xdr:cNvPr id="26" name="Picture 288"/>
          <xdr:cNvPicPr preferRelativeResize="1">
            <a:picLocks noChangeAspect="1"/>
          </xdr:cNvPicPr>
        </xdr:nvPicPr>
        <xdr:blipFill>
          <a:blip r:embed="rId11"/>
          <a:srcRect l="862" t="4614" r="20689" b="9231"/>
          <a:stretch>
            <a:fillRect/>
          </a:stretch>
        </xdr:blipFill>
        <xdr:spPr>
          <a:xfrm>
            <a:off x="1815" y="44"/>
            <a:ext cx="91" cy="112"/>
          </a:xfrm>
          <a:prstGeom prst="rect">
            <a:avLst/>
          </a:prstGeom>
          <a:noFill/>
          <a:ln w="9525" cmpd="sng">
            <a:noFill/>
          </a:ln>
        </xdr:spPr>
      </xdr:pic>
      <xdr:sp>
        <xdr:nvSpPr>
          <xdr:cNvPr id="27" name="Rectangle 297"/>
          <xdr:cNvSpPr>
            <a:spLocks/>
          </xdr:cNvSpPr>
        </xdr:nvSpPr>
        <xdr:spPr>
          <a:xfrm>
            <a:off x="1892" y="140"/>
            <a:ext cx="17" cy="1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48</xdr:col>
      <xdr:colOff>285750</xdr:colOff>
      <xdr:row>0</xdr:row>
      <xdr:rowOff>428625</xdr:rowOff>
    </xdr:from>
    <xdr:to>
      <xdr:col>48</xdr:col>
      <xdr:colOff>1219200</xdr:colOff>
      <xdr:row>4</xdr:row>
      <xdr:rowOff>152400</xdr:rowOff>
    </xdr:to>
    <xdr:grpSp>
      <xdr:nvGrpSpPr>
        <xdr:cNvPr id="28" name="Group 666"/>
        <xdr:cNvGrpSpPr>
          <a:grpSpLocks/>
        </xdr:cNvGrpSpPr>
      </xdr:nvGrpSpPr>
      <xdr:grpSpPr>
        <a:xfrm>
          <a:off x="7000875" y="428625"/>
          <a:ext cx="0" cy="1123950"/>
          <a:chOff x="2266" y="45"/>
          <a:chExt cx="98" cy="118"/>
        </a:xfrm>
        <a:solidFill>
          <a:srgbClr val="FFFFFF"/>
        </a:solidFill>
      </xdr:grpSpPr>
      <xdr:pic>
        <xdr:nvPicPr>
          <xdr:cNvPr id="29" name="Picture 290"/>
          <xdr:cNvPicPr preferRelativeResize="1">
            <a:picLocks noChangeAspect="1"/>
          </xdr:cNvPicPr>
        </xdr:nvPicPr>
        <xdr:blipFill>
          <a:blip r:embed="rId12"/>
          <a:srcRect l="25000" t="3846" b="9230"/>
          <a:stretch>
            <a:fillRect/>
          </a:stretch>
        </xdr:blipFill>
        <xdr:spPr>
          <a:xfrm rot="368797">
            <a:off x="2277" y="45"/>
            <a:ext cx="87" cy="113"/>
          </a:xfrm>
          <a:prstGeom prst="rect">
            <a:avLst/>
          </a:prstGeom>
          <a:noFill/>
          <a:ln w="9525" cmpd="sng">
            <a:noFill/>
          </a:ln>
        </xdr:spPr>
      </xdr:pic>
      <xdr:sp>
        <xdr:nvSpPr>
          <xdr:cNvPr id="30" name="Rectangle 300"/>
          <xdr:cNvSpPr>
            <a:spLocks/>
          </xdr:cNvSpPr>
        </xdr:nvSpPr>
        <xdr:spPr>
          <a:xfrm>
            <a:off x="2266" y="140"/>
            <a:ext cx="19" cy="23"/>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31</xdr:col>
      <xdr:colOff>152400</xdr:colOff>
      <xdr:row>0</xdr:row>
      <xdr:rowOff>276225</xdr:rowOff>
    </xdr:from>
    <xdr:to>
      <xdr:col>32</xdr:col>
      <xdr:colOff>1114425</xdr:colOff>
      <xdr:row>4</xdr:row>
      <xdr:rowOff>47625</xdr:rowOff>
    </xdr:to>
    <xdr:grpSp>
      <xdr:nvGrpSpPr>
        <xdr:cNvPr id="31" name="Groupe 61"/>
        <xdr:cNvGrpSpPr>
          <a:grpSpLocks/>
        </xdr:cNvGrpSpPr>
      </xdr:nvGrpSpPr>
      <xdr:grpSpPr>
        <a:xfrm>
          <a:off x="7000875" y="276225"/>
          <a:ext cx="0" cy="1171575"/>
          <a:chOff x="13896975" y="276225"/>
          <a:chExt cx="1200150" cy="1171575"/>
        </a:xfrm>
        <a:solidFill>
          <a:srgbClr val="FFFFFF"/>
        </a:solidFill>
      </xdr:grpSpPr>
      <xdr:pic>
        <xdr:nvPicPr>
          <xdr:cNvPr id="32" name="Picture 2883"/>
          <xdr:cNvPicPr preferRelativeResize="1">
            <a:picLocks noChangeAspect="1"/>
          </xdr:cNvPicPr>
        </xdr:nvPicPr>
        <xdr:blipFill>
          <a:blip r:embed="rId13"/>
          <a:stretch>
            <a:fillRect/>
          </a:stretch>
        </xdr:blipFill>
        <xdr:spPr>
          <a:xfrm>
            <a:off x="14420840" y="276225"/>
            <a:ext cx="628579" cy="1009605"/>
          </a:xfrm>
          <a:prstGeom prst="rect">
            <a:avLst/>
          </a:prstGeom>
          <a:noFill/>
          <a:ln w="9525" cmpd="sng">
            <a:noFill/>
          </a:ln>
        </xdr:spPr>
      </xdr:pic>
      <xdr:sp>
        <xdr:nvSpPr>
          <xdr:cNvPr id="33" name="Oval 694"/>
          <xdr:cNvSpPr>
            <a:spLocks/>
          </xdr:cNvSpPr>
        </xdr:nvSpPr>
        <xdr:spPr>
          <a:xfrm>
            <a:off x="14306526" y="723767"/>
            <a:ext cx="790599" cy="724033"/>
          </a:xfrm>
          <a:prstGeom prst="ellips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95"/>
          <xdr:cNvSpPr>
            <a:spLocks/>
          </xdr:cNvSpPr>
        </xdr:nvSpPr>
        <xdr:spPr>
          <a:xfrm>
            <a:off x="13896975" y="647614"/>
            <a:ext cx="723990" cy="438169"/>
          </a:xfrm>
          <a:prstGeom prst="line">
            <a:avLst/>
          </a:prstGeom>
          <a:noFill/>
          <a:ln w="635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247650</xdr:colOff>
      <xdr:row>25</xdr:row>
      <xdr:rowOff>0</xdr:rowOff>
    </xdr:from>
    <xdr:to>
      <xdr:col>10</xdr:col>
      <xdr:colOff>85725</xdr:colOff>
      <xdr:row>27</xdr:row>
      <xdr:rowOff>57150</xdr:rowOff>
    </xdr:to>
    <xdr:pic>
      <xdr:nvPicPr>
        <xdr:cNvPr id="35" name="CommandButton22"/>
        <xdr:cNvPicPr preferRelativeResize="1">
          <a:picLocks noChangeAspect="1"/>
        </xdr:cNvPicPr>
      </xdr:nvPicPr>
      <xdr:blipFill>
        <a:blip r:embed="rId14"/>
        <a:stretch>
          <a:fillRect/>
        </a:stretch>
      </xdr:blipFill>
      <xdr:spPr>
        <a:xfrm>
          <a:off x="3257550" y="4619625"/>
          <a:ext cx="571500" cy="381000"/>
        </a:xfrm>
        <a:prstGeom prst="rect">
          <a:avLst/>
        </a:prstGeom>
        <a:noFill/>
        <a:ln w="9525" cmpd="sng">
          <a:noFill/>
        </a:ln>
      </xdr:spPr>
    </xdr:pic>
    <xdr:clientData fLocksWithSheet="0"/>
  </xdr:twoCellAnchor>
  <xdr:twoCellAnchor editAs="oneCell">
    <xdr:from>
      <xdr:col>8</xdr:col>
      <xdr:colOff>238125</xdr:colOff>
      <xdr:row>27</xdr:row>
      <xdr:rowOff>152400</xdr:rowOff>
    </xdr:from>
    <xdr:to>
      <xdr:col>10</xdr:col>
      <xdr:colOff>95250</xdr:colOff>
      <xdr:row>30</xdr:row>
      <xdr:rowOff>47625</xdr:rowOff>
    </xdr:to>
    <xdr:pic>
      <xdr:nvPicPr>
        <xdr:cNvPr id="36" name="CommandButton23"/>
        <xdr:cNvPicPr preferRelativeResize="1">
          <a:picLocks noChangeAspect="1"/>
        </xdr:cNvPicPr>
      </xdr:nvPicPr>
      <xdr:blipFill>
        <a:blip r:embed="rId15"/>
        <a:stretch>
          <a:fillRect/>
        </a:stretch>
      </xdr:blipFill>
      <xdr:spPr>
        <a:xfrm>
          <a:off x="3248025" y="5095875"/>
          <a:ext cx="590550" cy="381000"/>
        </a:xfrm>
        <a:prstGeom prst="rect">
          <a:avLst/>
        </a:prstGeom>
        <a:noFill/>
        <a:ln w="9525" cmpd="sng">
          <a:noFill/>
        </a:ln>
      </xdr:spPr>
    </xdr:pic>
    <xdr:clientData fLocksWithSheet="0"/>
  </xdr:twoCellAnchor>
  <xdr:twoCellAnchor editAs="absolute">
    <xdr:from>
      <xdr:col>14</xdr:col>
      <xdr:colOff>38100</xdr:colOff>
      <xdr:row>0</xdr:row>
      <xdr:rowOff>142875</xdr:rowOff>
    </xdr:from>
    <xdr:to>
      <xdr:col>18</xdr:col>
      <xdr:colOff>114300</xdr:colOff>
      <xdr:row>0</xdr:row>
      <xdr:rowOff>485775</xdr:rowOff>
    </xdr:to>
    <xdr:pic>
      <xdr:nvPicPr>
        <xdr:cNvPr id="37" name="CommandButton4"/>
        <xdr:cNvPicPr preferRelativeResize="1">
          <a:picLocks noChangeAspect="1"/>
        </xdr:cNvPicPr>
      </xdr:nvPicPr>
      <xdr:blipFill>
        <a:blip r:embed="rId16"/>
        <a:stretch>
          <a:fillRect/>
        </a:stretch>
      </xdr:blipFill>
      <xdr:spPr>
        <a:xfrm>
          <a:off x="5943600" y="142875"/>
          <a:ext cx="838200" cy="342900"/>
        </a:xfrm>
        <a:prstGeom prst="rect">
          <a:avLst/>
        </a:prstGeom>
        <a:noFill/>
        <a:ln w="9525" cmpd="sng">
          <a:noFill/>
        </a:ln>
      </xdr:spPr>
    </xdr:pic>
    <xdr:clientData fLocksWithSheet="0"/>
  </xdr:twoCellAnchor>
  <xdr:twoCellAnchor editAs="oneCell">
    <xdr:from>
      <xdr:col>11</xdr:col>
      <xdr:colOff>971550</xdr:colOff>
      <xdr:row>17</xdr:row>
      <xdr:rowOff>104775</xdr:rowOff>
    </xdr:from>
    <xdr:to>
      <xdr:col>14</xdr:col>
      <xdr:colOff>85725</xdr:colOff>
      <xdr:row>19</xdr:row>
      <xdr:rowOff>95250</xdr:rowOff>
    </xdr:to>
    <xdr:pic>
      <xdr:nvPicPr>
        <xdr:cNvPr id="38" name="CommandButton25"/>
        <xdr:cNvPicPr preferRelativeResize="1">
          <a:picLocks noChangeAspect="1"/>
        </xdr:cNvPicPr>
      </xdr:nvPicPr>
      <xdr:blipFill>
        <a:blip r:embed="rId17"/>
        <a:stretch>
          <a:fillRect/>
        </a:stretch>
      </xdr:blipFill>
      <xdr:spPr>
        <a:xfrm>
          <a:off x="5076825" y="3429000"/>
          <a:ext cx="914400" cy="314325"/>
        </a:xfrm>
        <a:prstGeom prst="rect">
          <a:avLst/>
        </a:prstGeom>
        <a:noFill/>
        <a:ln w="9525" cmpd="sng">
          <a:noFill/>
        </a:ln>
      </xdr:spPr>
    </xdr:pic>
    <xdr:clientData fLocksWithSheet="0"/>
  </xdr:twoCellAnchor>
  <xdr:twoCellAnchor editAs="oneCell">
    <xdr:from>
      <xdr:col>14</xdr:col>
      <xdr:colOff>228600</xdr:colOff>
      <xdr:row>17</xdr:row>
      <xdr:rowOff>85725</xdr:rowOff>
    </xdr:from>
    <xdr:to>
      <xdr:col>18</xdr:col>
      <xdr:colOff>314325</xdr:colOff>
      <xdr:row>19</xdr:row>
      <xdr:rowOff>95250</xdr:rowOff>
    </xdr:to>
    <xdr:pic>
      <xdr:nvPicPr>
        <xdr:cNvPr id="39" name="CommandButton3"/>
        <xdr:cNvPicPr preferRelativeResize="1">
          <a:picLocks noChangeAspect="1"/>
        </xdr:cNvPicPr>
      </xdr:nvPicPr>
      <xdr:blipFill>
        <a:blip r:embed="rId18"/>
        <a:stretch>
          <a:fillRect/>
        </a:stretch>
      </xdr:blipFill>
      <xdr:spPr>
        <a:xfrm>
          <a:off x="6134100" y="3409950"/>
          <a:ext cx="847725" cy="333375"/>
        </a:xfrm>
        <a:prstGeom prst="rect">
          <a:avLst/>
        </a:prstGeom>
        <a:noFill/>
        <a:ln w="9525" cmpd="sng">
          <a:noFill/>
        </a:ln>
      </xdr:spPr>
    </xdr:pic>
    <xdr:clientData fLocksWithSheet="0"/>
  </xdr:twoCellAnchor>
  <xdr:twoCellAnchor editAs="oneCell">
    <xdr:from>
      <xdr:col>8</xdr:col>
      <xdr:colOff>219075</xdr:colOff>
      <xdr:row>31</xdr:row>
      <xdr:rowOff>47625</xdr:rowOff>
    </xdr:from>
    <xdr:to>
      <xdr:col>10</xdr:col>
      <xdr:colOff>285750</xdr:colOff>
      <xdr:row>33</xdr:row>
      <xdr:rowOff>104775</xdr:rowOff>
    </xdr:to>
    <xdr:pic>
      <xdr:nvPicPr>
        <xdr:cNvPr id="40" name="CommandButton1"/>
        <xdr:cNvPicPr preferRelativeResize="1">
          <a:picLocks noChangeAspect="1"/>
        </xdr:cNvPicPr>
      </xdr:nvPicPr>
      <xdr:blipFill>
        <a:blip r:embed="rId19"/>
        <a:stretch>
          <a:fillRect/>
        </a:stretch>
      </xdr:blipFill>
      <xdr:spPr>
        <a:xfrm>
          <a:off x="3228975" y="5638800"/>
          <a:ext cx="800100" cy="3810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46</xdr:row>
      <xdr:rowOff>0</xdr:rowOff>
    </xdr:from>
    <xdr:to>
      <xdr:col>12</xdr:col>
      <xdr:colOff>0</xdr:colOff>
      <xdr:row>46</xdr:row>
      <xdr:rowOff>0</xdr:rowOff>
    </xdr:to>
    <xdr:graphicFrame>
      <xdr:nvGraphicFramePr>
        <xdr:cNvPr id="1" name="Chart 1"/>
        <xdr:cNvGraphicFramePr/>
      </xdr:nvGraphicFramePr>
      <xdr:xfrm>
        <a:off x="5495925" y="8105775"/>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2" name="Chart 2"/>
        <xdr:cNvGraphicFramePr/>
      </xdr:nvGraphicFramePr>
      <xdr:xfrm>
        <a:off x="5495925" y="8105775"/>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3" name="Chart 3"/>
        <xdr:cNvGraphicFramePr/>
      </xdr:nvGraphicFramePr>
      <xdr:xfrm>
        <a:off x="5495925" y="8105775"/>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46</xdr:row>
      <xdr:rowOff>0</xdr:rowOff>
    </xdr:from>
    <xdr:to>
      <xdr:col>12</xdr:col>
      <xdr:colOff>0</xdr:colOff>
      <xdr:row>46</xdr:row>
      <xdr:rowOff>0</xdr:rowOff>
    </xdr:to>
    <xdr:graphicFrame>
      <xdr:nvGraphicFramePr>
        <xdr:cNvPr id="4" name="Chart 4"/>
        <xdr:cNvGraphicFramePr/>
      </xdr:nvGraphicFramePr>
      <xdr:xfrm>
        <a:off x="5495925" y="8105775"/>
        <a:ext cx="0" cy="0"/>
      </xdr:xfrm>
      <a:graphic>
        <a:graphicData uri="http://schemas.openxmlformats.org/drawingml/2006/chart">
          <c:chart xmlns:c="http://schemas.openxmlformats.org/drawingml/2006/chart" r:id="rId4"/>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5" name="Chart 18"/>
        <xdr:cNvGraphicFramePr/>
      </xdr:nvGraphicFramePr>
      <xdr:xfrm>
        <a:off x="6115050" y="8105775"/>
        <a:ext cx="0" cy="0"/>
      </xdr:xfrm>
      <a:graphic>
        <a:graphicData uri="http://schemas.openxmlformats.org/drawingml/2006/chart">
          <c:chart xmlns:c="http://schemas.openxmlformats.org/drawingml/2006/chart" r:id="rId5"/>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6" name="Chart 19"/>
        <xdr:cNvGraphicFramePr/>
      </xdr:nvGraphicFramePr>
      <xdr:xfrm>
        <a:off x="6115050" y="8105775"/>
        <a:ext cx="0" cy="0"/>
      </xdr:xfrm>
      <a:graphic>
        <a:graphicData uri="http://schemas.openxmlformats.org/drawingml/2006/chart">
          <c:chart xmlns:c="http://schemas.openxmlformats.org/drawingml/2006/chart" r:id="rId6"/>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7" name="Chart 20"/>
        <xdr:cNvGraphicFramePr/>
      </xdr:nvGraphicFramePr>
      <xdr:xfrm>
        <a:off x="6115050" y="8105775"/>
        <a:ext cx="0" cy="0"/>
      </xdr:xfrm>
      <a:graphic>
        <a:graphicData uri="http://schemas.openxmlformats.org/drawingml/2006/chart">
          <c:chart xmlns:c="http://schemas.openxmlformats.org/drawingml/2006/chart" r:id="rId7"/>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8" name="Chart 21"/>
        <xdr:cNvGraphicFramePr/>
      </xdr:nvGraphicFramePr>
      <xdr:xfrm>
        <a:off x="6115050" y="8105775"/>
        <a:ext cx="0" cy="0"/>
      </xdr:xfrm>
      <a:graphic>
        <a:graphicData uri="http://schemas.openxmlformats.org/drawingml/2006/chart">
          <c:chart xmlns:c="http://schemas.openxmlformats.org/drawingml/2006/chart" r:id="rId8"/>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9" name="Chart 35"/>
        <xdr:cNvGraphicFramePr/>
      </xdr:nvGraphicFramePr>
      <xdr:xfrm>
        <a:off x="6115050" y="8105775"/>
        <a:ext cx="0" cy="0"/>
      </xdr:xfrm>
      <a:graphic>
        <a:graphicData uri="http://schemas.openxmlformats.org/drawingml/2006/chart">
          <c:chart xmlns:c="http://schemas.openxmlformats.org/drawingml/2006/chart" r:id="rId9"/>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0" name="Chart 36"/>
        <xdr:cNvGraphicFramePr/>
      </xdr:nvGraphicFramePr>
      <xdr:xfrm>
        <a:off x="6115050" y="8105775"/>
        <a:ext cx="0" cy="0"/>
      </xdr:xfrm>
      <a:graphic>
        <a:graphicData uri="http://schemas.openxmlformats.org/drawingml/2006/chart">
          <c:chart xmlns:c="http://schemas.openxmlformats.org/drawingml/2006/chart" r:id="rId10"/>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1" name="Chart 37"/>
        <xdr:cNvGraphicFramePr/>
      </xdr:nvGraphicFramePr>
      <xdr:xfrm>
        <a:off x="6115050" y="8105775"/>
        <a:ext cx="0" cy="0"/>
      </xdr:xfrm>
      <a:graphic>
        <a:graphicData uri="http://schemas.openxmlformats.org/drawingml/2006/chart">
          <c:chart xmlns:c="http://schemas.openxmlformats.org/drawingml/2006/chart" r:id="rId11"/>
        </a:graphicData>
      </a:graphic>
    </xdr:graphicFrame>
    <xdr:clientData/>
  </xdr:twoCellAnchor>
  <xdr:twoCellAnchor>
    <xdr:from>
      <xdr:col>13</xdr:col>
      <xdr:colOff>0</xdr:colOff>
      <xdr:row>46</xdr:row>
      <xdr:rowOff>0</xdr:rowOff>
    </xdr:from>
    <xdr:to>
      <xdr:col>13</xdr:col>
      <xdr:colOff>0</xdr:colOff>
      <xdr:row>46</xdr:row>
      <xdr:rowOff>0</xdr:rowOff>
    </xdr:to>
    <xdr:graphicFrame>
      <xdr:nvGraphicFramePr>
        <xdr:cNvPr id="12" name="Chart 38"/>
        <xdr:cNvGraphicFramePr/>
      </xdr:nvGraphicFramePr>
      <xdr:xfrm>
        <a:off x="6115050" y="8105775"/>
        <a:ext cx="0" cy="0"/>
      </xdr:xfrm>
      <a:graphic>
        <a:graphicData uri="http://schemas.openxmlformats.org/drawingml/2006/chart">
          <c:chart xmlns:c="http://schemas.openxmlformats.org/drawingml/2006/chart" r:id="rId12"/>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3" name="Chart 1"/>
        <xdr:cNvGraphicFramePr/>
      </xdr:nvGraphicFramePr>
      <xdr:xfrm>
        <a:off x="5495925" y="6781800"/>
        <a:ext cx="0" cy="0"/>
      </xdr:xfrm>
      <a:graphic>
        <a:graphicData uri="http://schemas.openxmlformats.org/drawingml/2006/chart">
          <c:chart xmlns:c="http://schemas.openxmlformats.org/drawingml/2006/chart" r:id="rId13"/>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4" name="Chart 2"/>
        <xdr:cNvGraphicFramePr/>
      </xdr:nvGraphicFramePr>
      <xdr:xfrm>
        <a:off x="5495925" y="6781800"/>
        <a:ext cx="0" cy="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5" name="Chart 3"/>
        <xdr:cNvGraphicFramePr/>
      </xdr:nvGraphicFramePr>
      <xdr:xfrm>
        <a:off x="5495925" y="6781800"/>
        <a:ext cx="0" cy="0"/>
      </xdr:xfrm>
      <a:graphic>
        <a:graphicData uri="http://schemas.openxmlformats.org/drawingml/2006/chart">
          <c:chart xmlns:c="http://schemas.openxmlformats.org/drawingml/2006/chart" r:id="rId15"/>
        </a:graphicData>
      </a:graphic>
    </xdr:graphicFrame>
    <xdr:clientData/>
  </xdr:twoCellAnchor>
  <xdr:twoCellAnchor>
    <xdr:from>
      <xdr:col>12</xdr:col>
      <xdr:colOff>0</xdr:colOff>
      <xdr:row>38</xdr:row>
      <xdr:rowOff>0</xdr:rowOff>
    </xdr:from>
    <xdr:to>
      <xdr:col>12</xdr:col>
      <xdr:colOff>0</xdr:colOff>
      <xdr:row>38</xdr:row>
      <xdr:rowOff>0</xdr:rowOff>
    </xdr:to>
    <xdr:graphicFrame>
      <xdr:nvGraphicFramePr>
        <xdr:cNvPr id="16" name="Chart 4"/>
        <xdr:cNvGraphicFramePr/>
      </xdr:nvGraphicFramePr>
      <xdr:xfrm>
        <a:off x="5495925" y="6781800"/>
        <a:ext cx="0" cy="0"/>
      </xdr:xfrm>
      <a:graphic>
        <a:graphicData uri="http://schemas.openxmlformats.org/drawingml/2006/chart">
          <c:chart xmlns:c="http://schemas.openxmlformats.org/drawingml/2006/chart" r:id="rId16"/>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7" name="Chart 35"/>
        <xdr:cNvGraphicFramePr/>
      </xdr:nvGraphicFramePr>
      <xdr:xfrm>
        <a:off x="6115050" y="6781800"/>
        <a:ext cx="0" cy="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8" name="Chart 36"/>
        <xdr:cNvGraphicFramePr/>
      </xdr:nvGraphicFramePr>
      <xdr:xfrm>
        <a:off x="6115050" y="6781800"/>
        <a:ext cx="0" cy="0"/>
      </xdr:xfrm>
      <a:graphic>
        <a:graphicData uri="http://schemas.openxmlformats.org/drawingml/2006/chart">
          <c:chart xmlns:c="http://schemas.openxmlformats.org/drawingml/2006/chart" r:id="rId18"/>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19" name="Chart 37"/>
        <xdr:cNvGraphicFramePr/>
      </xdr:nvGraphicFramePr>
      <xdr:xfrm>
        <a:off x="6115050" y="6781800"/>
        <a:ext cx="0" cy="0"/>
      </xdr:xfrm>
      <a:graphic>
        <a:graphicData uri="http://schemas.openxmlformats.org/drawingml/2006/chart">
          <c:chart xmlns:c="http://schemas.openxmlformats.org/drawingml/2006/chart" r:id="rId19"/>
        </a:graphicData>
      </a:graphic>
    </xdr:graphicFrame>
    <xdr:clientData/>
  </xdr:twoCellAnchor>
  <xdr:twoCellAnchor>
    <xdr:from>
      <xdr:col>13</xdr:col>
      <xdr:colOff>0</xdr:colOff>
      <xdr:row>38</xdr:row>
      <xdr:rowOff>0</xdr:rowOff>
    </xdr:from>
    <xdr:to>
      <xdr:col>13</xdr:col>
      <xdr:colOff>0</xdr:colOff>
      <xdr:row>38</xdr:row>
      <xdr:rowOff>0</xdr:rowOff>
    </xdr:to>
    <xdr:graphicFrame>
      <xdr:nvGraphicFramePr>
        <xdr:cNvPr id="20" name="Chart 38"/>
        <xdr:cNvGraphicFramePr/>
      </xdr:nvGraphicFramePr>
      <xdr:xfrm>
        <a:off x="6115050" y="6781800"/>
        <a:ext cx="0" cy="0"/>
      </xdr:xfrm>
      <a:graphic>
        <a:graphicData uri="http://schemas.openxmlformats.org/drawingml/2006/chart">
          <c:chart xmlns:c="http://schemas.openxmlformats.org/drawingml/2006/chart" r:id="rId20"/>
        </a:graphicData>
      </a:graphic>
    </xdr:graphicFrame>
    <xdr:clientData/>
  </xdr:twoCellAnchor>
  <xdr:twoCellAnchor editAs="oneCell">
    <xdr:from>
      <xdr:col>2</xdr:col>
      <xdr:colOff>85725</xdr:colOff>
      <xdr:row>49</xdr:row>
      <xdr:rowOff>0</xdr:rowOff>
    </xdr:from>
    <xdr:to>
      <xdr:col>2</xdr:col>
      <xdr:colOff>904875</xdr:colOff>
      <xdr:row>50</xdr:row>
      <xdr:rowOff>123825</xdr:rowOff>
    </xdr:to>
    <xdr:pic>
      <xdr:nvPicPr>
        <xdr:cNvPr id="21" name="CommandButton1"/>
        <xdr:cNvPicPr preferRelativeResize="1">
          <a:picLocks noChangeAspect="1"/>
        </xdr:cNvPicPr>
      </xdr:nvPicPr>
      <xdr:blipFill>
        <a:blip r:embed="rId21"/>
        <a:stretch>
          <a:fillRect/>
        </a:stretch>
      </xdr:blipFill>
      <xdr:spPr>
        <a:xfrm>
          <a:off x="257175" y="8591550"/>
          <a:ext cx="819150" cy="285750"/>
        </a:xfrm>
        <a:prstGeom prst="rect">
          <a:avLst/>
        </a:prstGeom>
        <a:noFill/>
        <a:ln w="9525" cmpd="sng">
          <a:noFill/>
        </a:ln>
      </xdr:spPr>
    </xdr:pic>
    <xdr:clientData fLocksWithSheet="0"/>
  </xdr:twoCellAnchor>
  <xdr:twoCellAnchor editAs="oneCell">
    <xdr:from>
      <xdr:col>2</xdr:col>
      <xdr:colOff>981075</xdr:colOff>
      <xdr:row>49</xdr:row>
      <xdr:rowOff>0</xdr:rowOff>
    </xdr:from>
    <xdr:to>
      <xdr:col>4</xdr:col>
      <xdr:colOff>180975</xdr:colOff>
      <xdr:row>50</xdr:row>
      <xdr:rowOff>123825</xdr:rowOff>
    </xdr:to>
    <xdr:pic>
      <xdr:nvPicPr>
        <xdr:cNvPr id="22" name="CommandButton2"/>
        <xdr:cNvPicPr preferRelativeResize="1">
          <a:picLocks noChangeAspect="1"/>
        </xdr:cNvPicPr>
      </xdr:nvPicPr>
      <xdr:blipFill>
        <a:blip r:embed="rId22"/>
        <a:stretch>
          <a:fillRect/>
        </a:stretch>
      </xdr:blipFill>
      <xdr:spPr>
        <a:xfrm>
          <a:off x="1152525" y="8591550"/>
          <a:ext cx="819150" cy="285750"/>
        </a:xfrm>
        <a:prstGeom prst="rect">
          <a:avLst/>
        </a:prstGeom>
        <a:noFill/>
        <a:ln w="9525" cmpd="sng">
          <a:noFill/>
        </a:ln>
      </xdr:spPr>
    </xdr:pic>
    <xdr:clientData fLocksWithSheet="0"/>
  </xdr:twoCellAnchor>
  <xdr:twoCellAnchor editAs="oneCell">
    <xdr:from>
      <xdr:col>4</xdr:col>
      <xdr:colOff>333375</xdr:colOff>
      <xdr:row>49</xdr:row>
      <xdr:rowOff>0</xdr:rowOff>
    </xdr:from>
    <xdr:to>
      <xdr:col>5</xdr:col>
      <xdr:colOff>342900</xdr:colOff>
      <xdr:row>50</xdr:row>
      <xdr:rowOff>123825</xdr:rowOff>
    </xdr:to>
    <xdr:pic>
      <xdr:nvPicPr>
        <xdr:cNvPr id="23" name="CommandButton3"/>
        <xdr:cNvPicPr preferRelativeResize="1">
          <a:picLocks noChangeAspect="1"/>
        </xdr:cNvPicPr>
      </xdr:nvPicPr>
      <xdr:blipFill>
        <a:blip r:embed="rId23"/>
        <a:stretch>
          <a:fillRect/>
        </a:stretch>
      </xdr:blipFill>
      <xdr:spPr>
        <a:xfrm>
          <a:off x="2124075" y="8591550"/>
          <a:ext cx="819150" cy="28575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RAPC\MERCI\Versions%20oct.%202009\MERCI_v.0_19-1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Gr&#233;gory\Mes%20documents\CRAPC\CDD_CRAPC\MERCI\Donn&#233;es%20&#224;%20int&#233;grer\Data_MS_%N_Couve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233;gory\Mes%20documents\CRAPC\CDD_CRAPC\MERCI\Donn&#233;es%20&#224;%20int&#233;grer\Data_MS_%N_Couve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 d'emploi"/>
      <sheetName val="Calcul"/>
      <sheetName val="Références"/>
      <sheetName val="Enregistrement_Impression"/>
      <sheetName val="Sauvegarde des calcu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éférences MERCI"/>
      <sheetName val="Données_coeff_PE"/>
      <sheetName val="Data"/>
      <sheetName val="Calcul"/>
    </sheetNames>
    <sheetDataSet>
      <sheetData sheetId="2">
        <row r="214">
          <cell r="Q214">
            <v>1</v>
          </cell>
          <cell r="AH214" t="str">
            <v/>
          </cell>
        </row>
        <row r="215">
          <cell r="Q215">
            <v>1.0166</v>
          </cell>
          <cell r="R215">
            <v>12</v>
          </cell>
          <cell r="AH215">
            <v>1</v>
          </cell>
        </row>
        <row r="216">
          <cell r="Q216">
            <v>1.14</v>
          </cell>
          <cell r="AH216" t="str">
            <v/>
          </cell>
        </row>
        <row r="217">
          <cell r="Q217">
            <v>1.15</v>
          </cell>
          <cell r="AH217" t="str">
            <v/>
          </cell>
        </row>
        <row r="218">
          <cell r="Q218">
            <v>1.2</v>
          </cell>
          <cell r="AH218" t="str">
            <v/>
          </cell>
        </row>
        <row r="219">
          <cell r="Q219">
            <v>1.2</v>
          </cell>
          <cell r="AH219" t="str">
            <v/>
          </cell>
        </row>
        <row r="220">
          <cell r="Q220">
            <v>1.325</v>
          </cell>
          <cell r="AH220" t="str">
            <v/>
          </cell>
        </row>
        <row r="221">
          <cell r="Q221">
            <v>1.325</v>
          </cell>
          <cell r="AH221" t="str">
            <v/>
          </cell>
        </row>
        <row r="222">
          <cell r="Q222">
            <v>1.325</v>
          </cell>
          <cell r="AH222" t="str">
            <v/>
          </cell>
        </row>
        <row r="223">
          <cell r="Q223">
            <v>1.35</v>
          </cell>
          <cell r="AH223" t="str">
            <v/>
          </cell>
        </row>
        <row r="224">
          <cell r="Q224">
            <v>1.46</v>
          </cell>
          <cell r="AH224" t="str">
            <v/>
          </cell>
        </row>
        <row r="225">
          <cell r="Q225">
            <v>1.47</v>
          </cell>
          <cell r="AH225" t="str">
            <v/>
          </cell>
        </row>
        <row r="226">
          <cell r="Q226">
            <v>1.5</v>
          </cell>
          <cell r="AH226" t="str">
            <v/>
          </cell>
        </row>
        <row r="227">
          <cell r="Q227">
            <v>1.5</v>
          </cell>
          <cell r="AH227" t="str">
            <v/>
          </cell>
        </row>
        <row r="228">
          <cell r="Q228">
            <v>1.54</v>
          </cell>
          <cell r="AH228" t="str">
            <v/>
          </cell>
        </row>
        <row r="229">
          <cell r="Q229">
            <v>1.6</v>
          </cell>
          <cell r="AH229" t="str">
            <v/>
          </cell>
        </row>
        <row r="230">
          <cell r="Q230">
            <v>1.635</v>
          </cell>
          <cell r="R230">
            <v>15</v>
          </cell>
          <cell r="AH230">
            <v>1</v>
          </cell>
        </row>
        <row r="231">
          <cell r="Q231">
            <v>1.67</v>
          </cell>
          <cell r="AH231" t="str">
            <v/>
          </cell>
        </row>
        <row r="232">
          <cell r="Q232">
            <v>1.67</v>
          </cell>
          <cell r="AH232" t="str">
            <v/>
          </cell>
        </row>
        <row r="233">
          <cell r="Q233">
            <v>1.77</v>
          </cell>
          <cell r="AH233" t="str">
            <v/>
          </cell>
        </row>
        <row r="234">
          <cell r="Q234">
            <v>1.7700000000000002</v>
          </cell>
          <cell r="AH234" t="str">
            <v/>
          </cell>
        </row>
        <row r="235">
          <cell r="Q235">
            <v>1.7700000000000002</v>
          </cell>
          <cell r="AH235" t="str">
            <v/>
          </cell>
        </row>
        <row r="236">
          <cell r="Q236">
            <v>1.798</v>
          </cell>
          <cell r="R236">
            <v>40</v>
          </cell>
          <cell r="AH236">
            <v>1</v>
          </cell>
        </row>
        <row r="237">
          <cell r="Q237">
            <v>1.8</v>
          </cell>
          <cell r="AH237" t="str">
            <v/>
          </cell>
        </row>
        <row r="238">
          <cell r="Q238">
            <v>1.8</v>
          </cell>
          <cell r="AH238" t="str">
            <v/>
          </cell>
        </row>
        <row r="239">
          <cell r="Q239">
            <v>1.835</v>
          </cell>
          <cell r="AH239" t="str">
            <v/>
          </cell>
        </row>
        <row r="240">
          <cell r="Q240">
            <v>1.937</v>
          </cell>
          <cell r="AH240" t="str">
            <v/>
          </cell>
        </row>
        <row r="241">
          <cell r="Q241">
            <v>2</v>
          </cell>
          <cell r="AH241" t="str">
            <v/>
          </cell>
        </row>
        <row r="242">
          <cell r="Q242">
            <v>2</v>
          </cell>
          <cell r="AH242" t="str">
            <v/>
          </cell>
        </row>
        <row r="243">
          <cell r="Q243">
            <v>2.1788000000000003</v>
          </cell>
          <cell r="R243">
            <v>35</v>
          </cell>
          <cell r="AH243">
            <v>1</v>
          </cell>
        </row>
        <row r="244">
          <cell r="Q244">
            <v>2.199</v>
          </cell>
          <cell r="R244">
            <v>45</v>
          </cell>
          <cell r="AH244">
            <v>1</v>
          </cell>
        </row>
        <row r="245">
          <cell r="Q245">
            <v>2.9</v>
          </cell>
          <cell r="AH245" t="str">
            <v/>
          </cell>
        </row>
        <row r="246">
          <cell r="Q246">
            <v>3.5</v>
          </cell>
          <cell r="R246">
            <v>15</v>
          </cell>
          <cell r="AH246">
            <v>1</v>
          </cell>
        </row>
        <row r="247">
          <cell r="Q247">
            <v>3.67</v>
          </cell>
          <cell r="AH247" t="str">
            <v/>
          </cell>
        </row>
        <row r="248">
          <cell r="Q248">
            <v>4.1624</v>
          </cell>
          <cell r="R248">
            <v>50</v>
          </cell>
          <cell r="AH248">
            <v>1</v>
          </cell>
        </row>
        <row r="249">
          <cell r="Q249">
            <v>5.166644067796611</v>
          </cell>
          <cell r="AH249" t="str">
            <v/>
          </cell>
        </row>
        <row r="250">
          <cell r="Q250">
            <v>6.325</v>
          </cell>
          <cell r="AH250" t="str">
            <v/>
          </cell>
        </row>
        <row r="251">
          <cell r="Q251">
            <v>8.235494880546074</v>
          </cell>
          <cell r="AH251" t="str">
            <v/>
          </cell>
        </row>
        <row r="252">
          <cell r="Q252">
            <v>1.8410000000000004</v>
          </cell>
          <cell r="R252">
            <v>22.950819672131146</v>
          </cell>
          <cell r="AH252">
            <v>1</v>
          </cell>
        </row>
        <row r="253">
          <cell r="Q253">
            <v>2.09</v>
          </cell>
          <cell r="R253">
            <v>40</v>
          </cell>
          <cell r="AH253">
            <v>1</v>
          </cell>
        </row>
        <row r="254">
          <cell r="Q254">
            <v>2.32</v>
          </cell>
          <cell r="R254">
            <v>29.166666666666668</v>
          </cell>
          <cell r="AH254">
            <v>1</v>
          </cell>
        </row>
        <row r="255">
          <cell r="Q255">
            <v>0.7</v>
          </cell>
          <cell r="R255">
            <v>16.8</v>
          </cell>
          <cell r="AH255">
            <v>1</v>
          </cell>
        </row>
        <row r="256">
          <cell r="Q256">
            <v>1.2</v>
          </cell>
          <cell r="R256">
            <v>14</v>
          </cell>
          <cell r="AH256">
            <v>1</v>
          </cell>
        </row>
        <row r="257">
          <cell r="Q257">
            <v>1.75</v>
          </cell>
          <cell r="R257">
            <v>15.272727272727273</v>
          </cell>
          <cell r="AH257">
            <v>1</v>
          </cell>
        </row>
        <row r="258">
          <cell r="Q258">
            <v>2.1</v>
          </cell>
          <cell r="R258">
            <v>16.8</v>
          </cell>
          <cell r="AH258">
            <v>1</v>
          </cell>
        </row>
        <row r="259">
          <cell r="Q259">
            <v>1.230295652173913</v>
          </cell>
          <cell r="R259">
            <v>10</v>
          </cell>
          <cell r="AH259">
            <v>1</v>
          </cell>
        </row>
        <row r="260">
          <cell r="Q260">
            <v>0.9</v>
          </cell>
          <cell r="AH260" t="str">
            <v/>
          </cell>
        </row>
        <row r="261">
          <cell r="Q261">
            <v>1.1204481792717087</v>
          </cell>
          <cell r="R261">
            <v>25</v>
          </cell>
          <cell r="AH261">
            <v>1</v>
          </cell>
        </row>
        <row r="262">
          <cell r="Q262">
            <v>3.6830383333333327</v>
          </cell>
          <cell r="AH262" t="str">
            <v/>
          </cell>
        </row>
        <row r="263">
          <cell r="Q263">
            <v>0.21</v>
          </cell>
          <cell r="R263">
            <v>10</v>
          </cell>
          <cell r="AH263">
            <v>1</v>
          </cell>
        </row>
        <row r="264">
          <cell r="Q264">
            <v>2.55</v>
          </cell>
          <cell r="AH264" t="str">
            <v/>
          </cell>
        </row>
        <row r="265">
          <cell r="Q265">
            <v>4</v>
          </cell>
          <cell r="AH265" t="str">
            <v/>
          </cell>
        </row>
        <row r="266">
          <cell r="Q266">
            <v>6.413</v>
          </cell>
          <cell r="R266">
            <v>155</v>
          </cell>
          <cell r="AH266">
            <v>1</v>
          </cell>
        </row>
        <row r="267">
          <cell r="Q267">
            <v>0.3</v>
          </cell>
          <cell r="AH267" t="str">
            <v/>
          </cell>
        </row>
        <row r="268">
          <cell r="Q268">
            <v>0.8</v>
          </cell>
          <cell r="AH268" t="str">
            <v/>
          </cell>
        </row>
        <row r="269">
          <cell r="Q269">
            <v>0.8029878618113911</v>
          </cell>
          <cell r="R269">
            <v>20</v>
          </cell>
          <cell r="AH269">
            <v>1</v>
          </cell>
        </row>
        <row r="270">
          <cell r="Q270">
            <v>0.87</v>
          </cell>
          <cell r="AH270" t="str">
            <v/>
          </cell>
        </row>
        <row r="271">
          <cell r="Q271">
            <v>1.204481792717087</v>
          </cell>
          <cell r="R271">
            <v>40</v>
          </cell>
          <cell r="AH271">
            <v>1</v>
          </cell>
        </row>
        <row r="272">
          <cell r="Q272">
            <v>1.38</v>
          </cell>
          <cell r="R272">
            <v>25</v>
          </cell>
          <cell r="AH272">
            <v>1</v>
          </cell>
        </row>
        <row r="273">
          <cell r="Q273">
            <v>1.6434</v>
          </cell>
          <cell r="AH273" t="str">
            <v/>
          </cell>
        </row>
        <row r="274">
          <cell r="Q274">
            <v>1.79</v>
          </cell>
          <cell r="R274">
            <v>49</v>
          </cell>
          <cell r="AH274">
            <v>1</v>
          </cell>
        </row>
        <row r="275">
          <cell r="Q275">
            <v>1.85</v>
          </cell>
          <cell r="R275">
            <v>25</v>
          </cell>
          <cell r="AH275">
            <v>1</v>
          </cell>
        </row>
        <row r="276">
          <cell r="Q276">
            <v>2.355</v>
          </cell>
          <cell r="R276">
            <v>37.5</v>
          </cell>
          <cell r="AH276">
            <v>1</v>
          </cell>
        </row>
        <row r="277">
          <cell r="Q277">
            <v>3</v>
          </cell>
          <cell r="AH277" t="str">
            <v/>
          </cell>
        </row>
        <row r="278">
          <cell r="Q278">
            <v>3.5</v>
          </cell>
          <cell r="AH278" t="str">
            <v/>
          </cell>
        </row>
        <row r="279">
          <cell r="Q279">
            <v>5.13</v>
          </cell>
          <cell r="AH279" t="str">
            <v/>
          </cell>
        </row>
        <row r="280">
          <cell r="Q280">
            <v>3.7433825</v>
          </cell>
          <cell r="AH280" t="str">
            <v/>
          </cell>
        </row>
        <row r="281">
          <cell r="Q281">
            <v>0.4</v>
          </cell>
          <cell r="R281">
            <v>13</v>
          </cell>
          <cell r="AH281">
            <v>1</v>
          </cell>
        </row>
        <row r="282">
          <cell r="Q282">
            <v>1.134453781512605</v>
          </cell>
          <cell r="R282">
            <v>25</v>
          </cell>
          <cell r="AH282">
            <v>1</v>
          </cell>
        </row>
        <row r="283">
          <cell r="Q283">
            <v>1.4</v>
          </cell>
          <cell r="R283">
            <v>20</v>
          </cell>
          <cell r="AH283">
            <v>1</v>
          </cell>
        </row>
        <row r="284">
          <cell r="Q284">
            <v>2.8</v>
          </cell>
          <cell r="AH284" t="str">
            <v/>
          </cell>
        </row>
        <row r="285">
          <cell r="Q285">
            <v>3.9580750000000005</v>
          </cell>
          <cell r="AH285" t="str">
            <v/>
          </cell>
        </row>
        <row r="286">
          <cell r="Q286">
            <v>0.40112359550561794</v>
          </cell>
          <cell r="R286">
            <v>25</v>
          </cell>
          <cell r="AH286">
            <v>1</v>
          </cell>
        </row>
        <row r="287">
          <cell r="Q287">
            <v>0.7619047619047619</v>
          </cell>
          <cell r="R287">
            <v>22</v>
          </cell>
          <cell r="AH287">
            <v>1</v>
          </cell>
        </row>
        <row r="288">
          <cell r="Q288">
            <v>2.193277799302596</v>
          </cell>
          <cell r="R288">
            <v>55</v>
          </cell>
          <cell r="AH288">
            <v>1</v>
          </cell>
        </row>
        <row r="289">
          <cell r="Q289">
            <v>3.1378947896268063</v>
          </cell>
          <cell r="AH289" t="str">
            <v/>
          </cell>
        </row>
        <row r="290">
          <cell r="Q290">
            <v>4.375272727272727</v>
          </cell>
          <cell r="AH290" t="str">
            <v/>
          </cell>
        </row>
        <row r="291">
          <cell r="Q291">
            <v>6.139813333333332</v>
          </cell>
          <cell r="R291">
            <v>75</v>
          </cell>
          <cell r="AH291">
            <v>1</v>
          </cell>
        </row>
        <row r="292">
          <cell r="Q292">
            <v>0.8</v>
          </cell>
          <cell r="AH292" t="str">
            <v/>
          </cell>
        </row>
        <row r="293">
          <cell r="Q293">
            <v>1.4</v>
          </cell>
          <cell r="AH293" t="str">
            <v/>
          </cell>
        </row>
        <row r="294">
          <cell r="Q294">
            <v>2.79</v>
          </cell>
          <cell r="AH294" t="str">
            <v/>
          </cell>
        </row>
        <row r="295">
          <cell r="Q295">
            <v>2.83</v>
          </cell>
          <cell r="AH295" t="str">
            <v/>
          </cell>
        </row>
        <row r="296">
          <cell r="Q296">
            <v>1.5433333333333337</v>
          </cell>
          <cell r="AH296" t="str">
            <v/>
          </cell>
        </row>
        <row r="297">
          <cell r="Q297">
            <v>1.2</v>
          </cell>
          <cell r="AH297" t="str">
            <v/>
          </cell>
        </row>
        <row r="298">
          <cell r="Q298">
            <v>1.75</v>
          </cell>
          <cell r="AH298" t="str">
            <v/>
          </cell>
        </row>
        <row r="299">
          <cell r="Q299">
            <v>1.81</v>
          </cell>
          <cell r="AH299" t="str">
            <v/>
          </cell>
        </row>
        <row r="300">
          <cell r="Q300">
            <v>1.9</v>
          </cell>
          <cell r="AH300" t="str">
            <v/>
          </cell>
        </row>
        <row r="301">
          <cell r="Q301">
            <v>2.67</v>
          </cell>
          <cell r="AH301" t="str">
            <v/>
          </cell>
        </row>
        <row r="302">
          <cell r="Q302">
            <v>2.7</v>
          </cell>
          <cell r="AH302" t="str">
            <v/>
          </cell>
        </row>
        <row r="303">
          <cell r="Q303">
            <v>4.5</v>
          </cell>
          <cell r="AH303" t="str">
            <v/>
          </cell>
        </row>
        <row r="304">
          <cell r="Q304">
            <v>7.751020408163266</v>
          </cell>
          <cell r="AH304" t="str">
            <v/>
          </cell>
        </row>
        <row r="305">
          <cell r="Q305">
            <v>12.004897959183674</v>
          </cell>
          <cell r="AH305" t="str">
            <v/>
          </cell>
        </row>
        <row r="306">
          <cell r="Q306">
            <v>2.3171255060728746</v>
          </cell>
          <cell r="R306">
            <v>30</v>
          </cell>
          <cell r="AH306">
            <v>1</v>
          </cell>
        </row>
        <row r="307">
          <cell r="Q307">
            <v>3.84267</v>
          </cell>
          <cell r="AH307" t="str">
            <v/>
          </cell>
        </row>
        <row r="308">
          <cell r="Q308">
            <v>0.2</v>
          </cell>
          <cell r="R308">
            <v>10</v>
          </cell>
          <cell r="AH308">
            <v>1</v>
          </cell>
        </row>
        <row r="309">
          <cell r="Q309">
            <v>0.32829131652661064</v>
          </cell>
          <cell r="R309">
            <v>5</v>
          </cell>
          <cell r="AH309">
            <v>1</v>
          </cell>
        </row>
        <row r="310">
          <cell r="Q310">
            <v>0.4</v>
          </cell>
          <cell r="AH310" t="str">
            <v/>
          </cell>
        </row>
        <row r="311">
          <cell r="Q311">
            <v>0.4761904761904762</v>
          </cell>
          <cell r="R311">
            <v>15</v>
          </cell>
          <cell r="AH311">
            <v>1</v>
          </cell>
        </row>
        <row r="312">
          <cell r="Q312">
            <v>0.554</v>
          </cell>
          <cell r="AH312" t="str">
            <v/>
          </cell>
        </row>
        <row r="313">
          <cell r="Q313">
            <v>0.57</v>
          </cell>
          <cell r="AH313" t="str">
            <v/>
          </cell>
        </row>
        <row r="314">
          <cell r="Q314">
            <v>0.6</v>
          </cell>
          <cell r="AH314" t="str">
            <v/>
          </cell>
        </row>
        <row r="315">
          <cell r="Q315">
            <v>0.7</v>
          </cell>
          <cell r="R315">
            <v>20</v>
          </cell>
          <cell r="AH315">
            <v>1</v>
          </cell>
        </row>
        <row r="316">
          <cell r="Q316">
            <v>0.7093529059316955</v>
          </cell>
          <cell r="AH316" t="str">
            <v/>
          </cell>
        </row>
        <row r="317">
          <cell r="Q317">
            <v>0.75</v>
          </cell>
          <cell r="R317">
            <v>35</v>
          </cell>
          <cell r="AH317">
            <v>1</v>
          </cell>
        </row>
        <row r="318">
          <cell r="Q318">
            <v>0.75</v>
          </cell>
          <cell r="R318">
            <v>25</v>
          </cell>
          <cell r="AH318">
            <v>1</v>
          </cell>
        </row>
        <row r="319">
          <cell r="Q319">
            <v>0.802161220043573</v>
          </cell>
          <cell r="AH319" t="str">
            <v/>
          </cell>
        </row>
        <row r="320">
          <cell r="Q320">
            <v>0.823</v>
          </cell>
          <cell r="R320">
            <v>15</v>
          </cell>
          <cell r="AH320">
            <v>1</v>
          </cell>
        </row>
        <row r="321">
          <cell r="Q321">
            <v>0.8515406162464987</v>
          </cell>
          <cell r="R321">
            <v>25</v>
          </cell>
          <cell r="AH321">
            <v>1</v>
          </cell>
        </row>
        <row r="322">
          <cell r="Q322">
            <v>0.9</v>
          </cell>
          <cell r="AH322" t="str">
            <v/>
          </cell>
        </row>
        <row r="323">
          <cell r="Q323">
            <v>0.9</v>
          </cell>
          <cell r="AH323" t="str">
            <v/>
          </cell>
        </row>
        <row r="324">
          <cell r="Q324">
            <v>0.9576786355475758</v>
          </cell>
          <cell r="AH324" t="str">
            <v/>
          </cell>
        </row>
        <row r="325">
          <cell r="Q325">
            <v>1.03</v>
          </cell>
          <cell r="R325">
            <v>40</v>
          </cell>
          <cell r="AH325">
            <v>1</v>
          </cell>
        </row>
        <row r="326">
          <cell r="Q326">
            <v>1.0733694963015146</v>
          </cell>
          <cell r="AH326" t="str">
            <v/>
          </cell>
        </row>
        <row r="327">
          <cell r="Q327">
            <v>1.1</v>
          </cell>
          <cell r="R327">
            <v>55</v>
          </cell>
          <cell r="AH327">
            <v>1</v>
          </cell>
        </row>
        <row r="328">
          <cell r="Q328">
            <v>1.1</v>
          </cell>
          <cell r="R328">
            <v>50</v>
          </cell>
          <cell r="AH328">
            <v>1</v>
          </cell>
        </row>
        <row r="329">
          <cell r="Q329">
            <v>1.100689655172414</v>
          </cell>
          <cell r="AH329" t="str">
            <v/>
          </cell>
        </row>
        <row r="330">
          <cell r="Q330">
            <v>1.143</v>
          </cell>
          <cell r="AH330" t="str">
            <v/>
          </cell>
        </row>
        <row r="331">
          <cell r="Q331">
            <v>1.17</v>
          </cell>
          <cell r="AH331" t="str">
            <v/>
          </cell>
        </row>
        <row r="332">
          <cell r="Q332">
            <v>1.195006410256411</v>
          </cell>
          <cell r="AH332" t="str">
            <v/>
          </cell>
        </row>
        <row r="333">
          <cell r="Q333">
            <v>1.272</v>
          </cell>
          <cell r="R333">
            <v>60</v>
          </cell>
          <cell r="AH333">
            <v>1</v>
          </cell>
        </row>
        <row r="334">
          <cell r="Q334">
            <v>1.3</v>
          </cell>
          <cell r="AH334" t="str">
            <v/>
          </cell>
        </row>
        <row r="335">
          <cell r="Q335">
            <v>1.306282312392292</v>
          </cell>
          <cell r="AH335" t="str">
            <v/>
          </cell>
        </row>
        <row r="336">
          <cell r="Q336">
            <v>1.3169999999999997</v>
          </cell>
          <cell r="AH336" t="str">
            <v/>
          </cell>
        </row>
        <row r="337">
          <cell r="Q337">
            <v>1.37</v>
          </cell>
          <cell r="R337">
            <v>55</v>
          </cell>
          <cell r="AH337">
            <v>1</v>
          </cell>
        </row>
        <row r="338">
          <cell r="Q338">
            <v>1.3760000000000006</v>
          </cell>
          <cell r="AH338" t="str">
            <v/>
          </cell>
        </row>
        <row r="339">
          <cell r="Q339">
            <v>1.38</v>
          </cell>
          <cell r="AH339" t="str">
            <v/>
          </cell>
        </row>
        <row r="340">
          <cell r="Q340">
            <v>1.380078</v>
          </cell>
          <cell r="R340">
            <v>70</v>
          </cell>
          <cell r="AH340">
            <v>1</v>
          </cell>
        </row>
        <row r="341">
          <cell r="Q341">
            <v>1.4</v>
          </cell>
          <cell r="R341">
            <v>80</v>
          </cell>
          <cell r="AH341">
            <v>1</v>
          </cell>
        </row>
        <row r="342">
          <cell r="Q342">
            <v>1.4</v>
          </cell>
          <cell r="AH342" t="str">
            <v/>
          </cell>
        </row>
        <row r="343">
          <cell r="Q343">
            <v>1.4</v>
          </cell>
          <cell r="AH343" t="str">
            <v/>
          </cell>
        </row>
        <row r="344">
          <cell r="Q344">
            <v>1.4</v>
          </cell>
          <cell r="AH344" t="str">
            <v/>
          </cell>
        </row>
        <row r="345">
          <cell r="Q345">
            <v>1.42</v>
          </cell>
          <cell r="R345">
            <v>23</v>
          </cell>
          <cell r="AH345">
            <v>1</v>
          </cell>
        </row>
        <row r="346">
          <cell r="Q346">
            <v>1.4405999999999999</v>
          </cell>
          <cell r="R346">
            <v>80</v>
          </cell>
          <cell r="AH346">
            <v>1</v>
          </cell>
        </row>
        <row r="347">
          <cell r="Q347">
            <v>1.46</v>
          </cell>
          <cell r="AH347" t="str">
            <v/>
          </cell>
        </row>
        <row r="348">
          <cell r="Q348">
            <v>1.47</v>
          </cell>
          <cell r="AH348" t="str">
            <v/>
          </cell>
        </row>
        <row r="349">
          <cell r="Q349">
            <v>1.472</v>
          </cell>
          <cell r="R349">
            <v>35</v>
          </cell>
          <cell r="AH349">
            <v>1</v>
          </cell>
        </row>
        <row r="350">
          <cell r="Q350">
            <v>1.49</v>
          </cell>
          <cell r="R350">
            <v>47.5</v>
          </cell>
          <cell r="AH350">
            <v>1</v>
          </cell>
        </row>
        <row r="351">
          <cell r="Q351">
            <v>1.5</v>
          </cell>
          <cell r="AH351" t="str">
            <v/>
          </cell>
        </row>
        <row r="352">
          <cell r="Q352">
            <v>1.5</v>
          </cell>
          <cell r="R352">
            <v>60</v>
          </cell>
          <cell r="AH352">
            <v>1</v>
          </cell>
        </row>
        <row r="353">
          <cell r="Q353">
            <v>1.5</v>
          </cell>
          <cell r="R353">
            <v>50</v>
          </cell>
          <cell r="AH353">
            <v>1</v>
          </cell>
        </row>
        <row r="354">
          <cell r="Q354">
            <v>1.54</v>
          </cell>
          <cell r="AH354" t="str">
            <v/>
          </cell>
        </row>
        <row r="355">
          <cell r="Q355">
            <v>1.5582922417094769</v>
          </cell>
          <cell r="AH355" t="str">
            <v/>
          </cell>
        </row>
        <row r="356">
          <cell r="Q356">
            <v>1.5648</v>
          </cell>
          <cell r="R356">
            <v>75</v>
          </cell>
          <cell r="AH356">
            <v>1</v>
          </cell>
        </row>
        <row r="357">
          <cell r="Q357">
            <v>1.5705</v>
          </cell>
          <cell r="R357">
            <v>45</v>
          </cell>
          <cell r="AH357">
            <v>1</v>
          </cell>
        </row>
        <row r="358">
          <cell r="Q358">
            <v>1.6</v>
          </cell>
          <cell r="R358">
            <v>40</v>
          </cell>
          <cell r="AH358">
            <v>1</v>
          </cell>
        </row>
        <row r="359">
          <cell r="Q359">
            <v>1.606875</v>
          </cell>
          <cell r="AH359" t="str">
            <v/>
          </cell>
        </row>
        <row r="360">
          <cell r="Q360">
            <v>1.6132579881723068</v>
          </cell>
          <cell r="AH360" t="str">
            <v/>
          </cell>
        </row>
        <row r="361">
          <cell r="Q361">
            <v>1.63</v>
          </cell>
          <cell r="R361">
            <v>65</v>
          </cell>
          <cell r="AH361">
            <v>1</v>
          </cell>
        </row>
        <row r="362">
          <cell r="Q362">
            <v>1.639090429888479</v>
          </cell>
          <cell r="AH362" t="str">
            <v/>
          </cell>
        </row>
        <row r="363">
          <cell r="Q363">
            <v>1.65</v>
          </cell>
          <cell r="AH363" t="str">
            <v/>
          </cell>
        </row>
        <row r="364">
          <cell r="Q364">
            <v>1.6580495303159701</v>
          </cell>
          <cell r="AH364" t="str">
            <v/>
          </cell>
        </row>
        <row r="365">
          <cell r="Q365">
            <v>1.66</v>
          </cell>
          <cell r="AH365" t="str">
            <v/>
          </cell>
        </row>
        <row r="366">
          <cell r="Q366">
            <v>1.66</v>
          </cell>
          <cell r="R366">
            <v>50</v>
          </cell>
          <cell r="AH366">
            <v>1</v>
          </cell>
        </row>
        <row r="367">
          <cell r="Q367">
            <v>1.6766437263952993</v>
          </cell>
          <cell r="AH367" t="str">
            <v/>
          </cell>
        </row>
        <row r="368">
          <cell r="Q368">
            <v>1.6856</v>
          </cell>
          <cell r="R368">
            <v>45</v>
          </cell>
          <cell r="AH368">
            <v>1</v>
          </cell>
        </row>
        <row r="369">
          <cell r="Q369">
            <v>1.69883134467293</v>
          </cell>
          <cell r="R369">
            <v>60</v>
          </cell>
          <cell r="AH369">
            <v>1</v>
          </cell>
        </row>
        <row r="370">
          <cell r="Q370">
            <v>1.7</v>
          </cell>
          <cell r="R370">
            <v>80</v>
          </cell>
          <cell r="AH370">
            <v>1</v>
          </cell>
        </row>
        <row r="371">
          <cell r="Q371">
            <v>1.7</v>
          </cell>
          <cell r="AH371" t="str">
            <v/>
          </cell>
        </row>
        <row r="372">
          <cell r="Q372">
            <v>1.7</v>
          </cell>
          <cell r="R372">
            <v>50</v>
          </cell>
          <cell r="AH372">
            <v>1</v>
          </cell>
        </row>
        <row r="373">
          <cell r="Q373">
            <v>1.72</v>
          </cell>
          <cell r="R373">
            <v>80</v>
          </cell>
          <cell r="AH373">
            <v>1</v>
          </cell>
        </row>
        <row r="374">
          <cell r="Q374">
            <v>1.75</v>
          </cell>
          <cell r="R374">
            <v>50</v>
          </cell>
          <cell r="AH374">
            <v>1</v>
          </cell>
        </row>
        <row r="375">
          <cell r="Q375">
            <v>1.75695</v>
          </cell>
          <cell r="R375">
            <v>75</v>
          </cell>
          <cell r="AH375">
            <v>1</v>
          </cell>
        </row>
        <row r="376">
          <cell r="Q376">
            <v>1.7626681542306324</v>
          </cell>
          <cell r="AH376" t="str">
            <v/>
          </cell>
        </row>
        <row r="377">
          <cell r="Q377">
            <v>1.78</v>
          </cell>
          <cell r="R377">
            <v>30</v>
          </cell>
          <cell r="AH377">
            <v>1</v>
          </cell>
        </row>
        <row r="378">
          <cell r="Q378">
            <v>1.78</v>
          </cell>
          <cell r="R378">
            <v>85</v>
          </cell>
          <cell r="AH378">
            <v>1</v>
          </cell>
        </row>
        <row r="379">
          <cell r="Q379">
            <v>1.782</v>
          </cell>
          <cell r="R379">
            <v>40</v>
          </cell>
          <cell r="AH379">
            <v>1</v>
          </cell>
        </row>
        <row r="380">
          <cell r="Q380">
            <v>1.7927170868347337</v>
          </cell>
          <cell r="R380">
            <v>40</v>
          </cell>
          <cell r="AH380">
            <v>1</v>
          </cell>
        </row>
        <row r="381">
          <cell r="Q381">
            <v>1.8</v>
          </cell>
          <cell r="AH381" t="str">
            <v/>
          </cell>
        </row>
        <row r="382">
          <cell r="Q382">
            <v>1.8</v>
          </cell>
          <cell r="R382">
            <v>60</v>
          </cell>
          <cell r="AH382">
            <v>1</v>
          </cell>
        </row>
        <row r="383">
          <cell r="Q383">
            <v>1.8</v>
          </cell>
          <cell r="R383">
            <v>75</v>
          </cell>
          <cell r="AH383">
            <v>1</v>
          </cell>
        </row>
        <row r="384">
          <cell r="Q384">
            <v>1.807</v>
          </cell>
          <cell r="R384">
            <v>40</v>
          </cell>
          <cell r="AH384">
            <v>1</v>
          </cell>
        </row>
        <row r="385">
          <cell r="Q385">
            <v>1.83</v>
          </cell>
          <cell r="AH385" t="str">
            <v/>
          </cell>
        </row>
        <row r="386">
          <cell r="Q386">
            <v>1.89</v>
          </cell>
          <cell r="R386">
            <v>65</v>
          </cell>
          <cell r="AH386">
            <v>1</v>
          </cell>
        </row>
        <row r="387">
          <cell r="Q387">
            <v>1.9241405653170363</v>
          </cell>
          <cell r="AH387" t="str">
            <v/>
          </cell>
        </row>
        <row r="388">
          <cell r="Q388">
            <v>1.9300000000000002</v>
          </cell>
          <cell r="R388">
            <v>70</v>
          </cell>
          <cell r="AH388">
            <v>1</v>
          </cell>
        </row>
        <row r="389">
          <cell r="Q389">
            <v>1.9329420594416094</v>
          </cell>
          <cell r="AH389" t="str">
            <v/>
          </cell>
        </row>
        <row r="390">
          <cell r="Q390">
            <v>1.94</v>
          </cell>
          <cell r="R390">
            <v>55</v>
          </cell>
          <cell r="AH390">
            <v>1</v>
          </cell>
        </row>
        <row r="391">
          <cell r="Q391">
            <v>2</v>
          </cell>
          <cell r="R391">
            <v>73</v>
          </cell>
          <cell r="AH391">
            <v>1</v>
          </cell>
        </row>
        <row r="392">
          <cell r="Q392">
            <v>2</v>
          </cell>
          <cell r="R392">
            <v>100</v>
          </cell>
          <cell r="AH392">
            <v>1</v>
          </cell>
        </row>
        <row r="393">
          <cell r="Q393">
            <v>2.01168</v>
          </cell>
          <cell r="R393">
            <v>75</v>
          </cell>
          <cell r="AH393">
            <v>1</v>
          </cell>
        </row>
        <row r="394">
          <cell r="Q394">
            <v>2.0198454611827708</v>
          </cell>
          <cell r="AH394" t="str">
            <v/>
          </cell>
        </row>
        <row r="395">
          <cell r="Q395">
            <v>2.02</v>
          </cell>
          <cell r="R395">
            <v>65</v>
          </cell>
          <cell r="AH395">
            <v>1</v>
          </cell>
        </row>
        <row r="396">
          <cell r="Q396">
            <v>2.0267408666100257</v>
          </cell>
          <cell r="AH396" t="str">
            <v/>
          </cell>
        </row>
        <row r="397">
          <cell r="Q397">
            <v>2.02785</v>
          </cell>
          <cell r="R397">
            <v>100</v>
          </cell>
          <cell r="AH397">
            <v>1</v>
          </cell>
        </row>
        <row r="398">
          <cell r="Q398">
            <v>2.03</v>
          </cell>
          <cell r="AH398" t="str">
            <v/>
          </cell>
        </row>
        <row r="399">
          <cell r="Q399">
            <v>2.0496666666666665</v>
          </cell>
          <cell r="R399">
            <v>80</v>
          </cell>
          <cell r="AH399">
            <v>1</v>
          </cell>
        </row>
        <row r="400">
          <cell r="Q400">
            <v>2.06</v>
          </cell>
          <cell r="R400">
            <v>65</v>
          </cell>
          <cell r="AH400">
            <v>1</v>
          </cell>
        </row>
        <row r="401">
          <cell r="Q401">
            <v>2.0620209059233447</v>
          </cell>
          <cell r="AH401" t="str">
            <v/>
          </cell>
        </row>
        <row r="402">
          <cell r="Q402">
            <v>2.064</v>
          </cell>
          <cell r="R402">
            <v>60</v>
          </cell>
          <cell r="AH402">
            <v>1</v>
          </cell>
        </row>
        <row r="403">
          <cell r="Q403">
            <v>2.1</v>
          </cell>
          <cell r="AH403" t="str">
            <v/>
          </cell>
        </row>
        <row r="404">
          <cell r="Q404">
            <v>2.1</v>
          </cell>
          <cell r="AH404" t="str">
            <v/>
          </cell>
        </row>
        <row r="405">
          <cell r="Q405">
            <v>2.1</v>
          </cell>
          <cell r="R405">
            <v>90</v>
          </cell>
          <cell r="AH405">
            <v>1</v>
          </cell>
        </row>
        <row r="406">
          <cell r="Q406">
            <v>2.1</v>
          </cell>
          <cell r="R406">
            <v>80</v>
          </cell>
          <cell r="AH406">
            <v>1</v>
          </cell>
        </row>
        <row r="407">
          <cell r="Q407">
            <v>2.1466666666666665</v>
          </cell>
          <cell r="R407">
            <v>40</v>
          </cell>
          <cell r="AH407">
            <v>1</v>
          </cell>
        </row>
        <row r="408">
          <cell r="Q408">
            <v>2.18</v>
          </cell>
          <cell r="AH408" t="str">
            <v/>
          </cell>
        </row>
        <row r="409">
          <cell r="Q409">
            <v>2.18</v>
          </cell>
          <cell r="R409">
            <v>65</v>
          </cell>
          <cell r="AH409">
            <v>1</v>
          </cell>
        </row>
        <row r="410">
          <cell r="Q410">
            <v>2.19</v>
          </cell>
          <cell r="AH410" t="str">
            <v/>
          </cell>
        </row>
        <row r="411">
          <cell r="Q411">
            <v>2.2</v>
          </cell>
          <cell r="AH411" t="str">
            <v/>
          </cell>
        </row>
        <row r="412">
          <cell r="Q412">
            <v>2.2</v>
          </cell>
          <cell r="AH412" t="str">
            <v/>
          </cell>
        </row>
        <row r="413">
          <cell r="Q413">
            <v>2.3</v>
          </cell>
          <cell r="AH413" t="str">
            <v/>
          </cell>
        </row>
        <row r="414">
          <cell r="Q414">
            <v>2.32</v>
          </cell>
          <cell r="R414">
            <v>130</v>
          </cell>
          <cell r="AH414">
            <v>1</v>
          </cell>
        </row>
        <row r="415">
          <cell r="Q415">
            <v>2.3318679642273326</v>
          </cell>
          <cell r="AH415" t="str">
            <v/>
          </cell>
        </row>
        <row r="416">
          <cell r="Q416">
            <v>2.35</v>
          </cell>
          <cell r="AH416" t="str">
            <v/>
          </cell>
        </row>
        <row r="417">
          <cell r="Q417">
            <v>2.35131355636184</v>
          </cell>
          <cell r="R417">
            <v>60</v>
          </cell>
          <cell r="AH417">
            <v>1</v>
          </cell>
        </row>
        <row r="418">
          <cell r="Q418">
            <v>2.354423568818513</v>
          </cell>
          <cell r="AH418" t="str">
            <v/>
          </cell>
        </row>
        <row r="419">
          <cell r="Q419">
            <v>2.36</v>
          </cell>
          <cell r="AH419" t="str">
            <v/>
          </cell>
        </row>
        <row r="420">
          <cell r="Q420">
            <v>2.3636</v>
          </cell>
          <cell r="R420">
            <v>80</v>
          </cell>
          <cell r="AH420">
            <v>1</v>
          </cell>
        </row>
        <row r="421">
          <cell r="Q421">
            <v>2.4250000000000003</v>
          </cell>
          <cell r="R421">
            <v>60</v>
          </cell>
          <cell r="AH421">
            <v>1</v>
          </cell>
        </row>
        <row r="422">
          <cell r="Q422">
            <v>2.457</v>
          </cell>
          <cell r="R422">
            <v>60</v>
          </cell>
          <cell r="AH422">
            <v>1</v>
          </cell>
        </row>
        <row r="423">
          <cell r="Q423">
            <v>2.47</v>
          </cell>
          <cell r="AH423" t="str">
            <v/>
          </cell>
        </row>
        <row r="424">
          <cell r="Q424">
            <v>2.5</v>
          </cell>
          <cell r="AH424" t="str">
            <v/>
          </cell>
        </row>
        <row r="425">
          <cell r="Q425">
            <v>2.5</v>
          </cell>
          <cell r="R425">
            <v>115</v>
          </cell>
          <cell r="AH425">
            <v>1</v>
          </cell>
        </row>
        <row r="426">
          <cell r="Q426">
            <v>2.507676004343106</v>
          </cell>
          <cell r="AH426" t="str">
            <v/>
          </cell>
        </row>
        <row r="427">
          <cell r="Q427">
            <v>2.52</v>
          </cell>
          <cell r="R427">
            <v>65</v>
          </cell>
          <cell r="AH427">
            <v>1</v>
          </cell>
        </row>
        <row r="428">
          <cell r="Q428">
            <v>2.54536405026859</v>
          </cell>
          <cell r="R428">
            <v>80</v>
          </cell>
          <cell r="AH428">
            <v>1</v>
          </cell>
        </row>
        <row r="429">
          <cell r="Q429">
            <v>2.55</v>
          </cell>
          <cell r="R429">
            <v>80</v>
          </cell>
          <cell r="AH429">
            <v>1</v>
          </cell>
        </row>
        <row r="430">
          <cell r="Q430">
            <v>2.611</v>
          </cell>
          <cell r="R430">
            <v>80</v>
          </cell>
          <cell r="AH430">
            <v>1</v>
          </cell>
        </row>
        <row r="431">
          <cell r="Q431">
            <v>2.62</v>
          </cell>
          <cell r="AH431" t="str">
            <v/>
          </cell>
        </row>
        <row r="432">
          <cell r="Q432">
            <v>2.67</v>
          </cell>
          <cell r="R432">
            <v>50</v>
          </cell>
          <cell r="AH432">
            <v>1</v>
          </cell>
        </row>
        <row r="433">
          <cell r="Q433">
            <v>2.67982382078127</v>
          </cell>
          <cell r="R433">
            <v>100</v>
          </cell>
          <cell r="AH433">
            <v>1</v>
          </cell>
        </row>
        <row r="1048">
          <cell r="P1048">
            <v>22.9</v>
          </cell>
        </row>
        <row r="1049">
          <cell r="P1049">
            <v>20.46900269541779</v>
          </cell>
        </row>
        <row r="1050">
          <cell r="P1050">
            <v>29</v>
          </cell>
        </row>
        <row r="1052">
          <cell r="P1052">
            <v>18.10705509928497</v>
          </cell>
        </row>
        <row r="1053">
          <cell r="P1053">
            <v>7.495069033530571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2"/>
  <dimension ref="A1:M120"/>
  <sheetViews>
    <sheetView showGridLines="0" showRowColHeaders="0" zoomScalePageLayoutView="0" workbookViewId="0" topLeftCell="A1">
      <selection activeCell="N10" sqref="N10"/>
    </sheetView>
  </sheetViews>
  <sheetFormatPr defaultColWidth="11.421875" defaultRowHeight="12.75"/>
  <cols>
    <col min="1" max="1" width="3.00390625" style="129" customWidth="1"/>
    <col min="2" max="3" width="11.421875" style="129" customWidth="1"/>
    <col min="4" max="4" width="11.140625" style="129" customWidth="1"/>
    <col min="5" max="16384" width="11.421875" style="129" customWidth="1"/>
  </cols>
  <sheetData>
    <row r="1" spans="1:13" ht="12.75" customHeight="1">
      <c r="A1" s="130"/>
      <c r="B1" s="265" t="s">
        <v>218</v>
      </c>
      <c r="C1" s="265"/>
      <c r="D1" s="265"/>
      <c r="E1" s="265"/>
      <c r="F1" s="265"/>
      <c r="G1" s="265"/>
      <c r="H1" s="265"/>
      <c r="I1" s="265"/>
      <c r="J1" s="266"/>
      <c r="K1" s="130"/>
      <c r="L1" s="130"/>
      <c r="M1" s="65"/>
    </row>
    <row r="2" spans="1:13" ht="12.75" customHeight="1">
      <c r="A2" s="130"/>
      <c r="B2" s="265"/>
      <c r="C2" s="265"/>
      <c r="D2" s="265"/>
      <c r="E2" s="265"/>
      <c r="F2" s="265"/>
      <c r="G2" s="265"/>
      <c r="H2" s="265"/>
      <c r="I2" s="265"/>
      <c r="J2" s="266"/>
      <c r="K2" s="130"/>
      <c r="L2" s="130"/>
      <c r="M2" s="65"/>
    </row>
    <row r="3" spans="1:13" ht="24" customHeight="1">
      <c r="A3" s="90"/>
      <c r="B3" s="272" t="s">
        <v>167</v>
      </c>
      <c r="C3" s="273"/>
      <c r="D3" s="273"/>
      <c r="E3" s="273"/>
      <c r="F3" s="273"/>
      <c r="G3" s="273"/>
      <c r="H3" s="273"/>
      <c r="I3" s="273"/>
      <c r="J3" s="273"/>
      <c r="K3" s="90"/>
      <c r="L3" s="90"/>
      <c r="M3" s="65"/>
    </row>
    <row r="4" spans="1:13" ht="6.75" customHeight="1">
      <c r="A4" s="130"/>
      <c r="B4" s="130"/>
      <c r="C4" s="130"/>
      <c r="D4" s="130"/>
      <c r="E4" s="130"/>
      <c r="F4" s="130"/>
      <c r="G4" s="130"/>
      <c r="H4" s="130"/>
      <c r="I4" s="130"/>
      <c r="J4" s="130"/>
      <c r="K4" s="130"/>
      <c r="L4" s="130"/>
      <c r="M4" s="65"/>
    </row>
    <row r="5" spans="1:13" ht="15" customHeight="1">
      <c r="A5" s="130"/>
      <c r="B5" s="131" t="s">
        <v>108</v>
      </c>
      <c r="C5" s="130"/>
      <c r="D5" s="130"/>
      <c r="E5" s="130"/>
      <c r="F5" s="130"/>
      <c r="G5" s="130"/>
      <c r="H5" s="130"/>
      <c r="I5" s="130"/>
      <c r="J5" s="130"/>
      <c r="K5" s="130"/>
      <c r="L5" s="130"/>
      <c r="M5" s="65"/>
    </row>
    <row r="6" spans="1:13" ht="5.25" customHeight="1">
      <c r="A6" s="130"/>
      <c r="B6" s="132"/>
      <c r="C6" s="132"/>
      <c r="D6" s="132"/>
      <c r="E6" s="132"/>
      <c r="F6" s="132"/>
      <c r="G6" s="132"/>
      <c r="H6" s="132"/>
      <c r="I6" s="132"/>
      <c r="J6" s="132"/>
      <c r="K6" s="132"/>
      <c r="L6" s="130"/>
      <c r="M6" s="65"/>
    </row>
    <row r="7" spans="1:13" ht="12.75">
      <c r="A7" s="130"/>
      <c r="B7" s="267" t="s">
        <v>213</v>
      </c>
      <c r="C7" s="267"/>
      <c r="D7" s="267"/>
      <c r="E7" s="267"/>
      <c r="F7" s="267"/>
      <c r="G7" s="267"/>
      <c r="H7" s="267"/>
      <c r="I7" s="267"/>
      <c r="J7" s="267"/>
      <c r="K7" s="250"/>
      <c r="L7" s="130"/>
      <c r="M7" s="65"/>
    </row>
    <row r="8" spans="1:13" ht="2.25" customHeight="1">
      <c r="A8" s="130"/>
      <c r="B8" s="267"/>
      <c r="C8" s="267"/>
      <c r="D8" s="267"/>
      <c r="E8" s="267"/>
      <c r="F8" s="267"/>
      <c r="G8" s="267"/>
      <c r="H8" s="267"/>
      <c r="I8" s="267"/>
      <c r="J8" s="267"/>
      <c r="K8" s="250"/>
      <c r="L8" s="130"/>
      <c r="M8" s="65"/>
    </row>
    <row r="9" spans="1:13" ht="12.75">
      <c r="A9" s="130"/>
      <c r="B9" s="271" t="s">
        <v>215</v>
      </c>
      <c r="C9" s="271"/>
      <c r="D9" s="271"/>
      <c r="E9" s="271"/>
      <c r="F9" s="271"/>
      <c r="G9" s="271"/>
      <c r="H9" s="271"/>
      <c r="I9" s="271"/>
      <c r="J9" s="271"/>
      <c r="K9" s="271"/>
      <c r="L9" s="130"/>
      <c r="M9" s="65"/>
    </row>
    <row r="10" spans="1:13" ht="12.75">
      <c r="A10" s="130"/>
      <c r="B10" s="271"/>
      <c r="C10" s="271"/>
      <c r="D10" s="271"/>
      <c r="E10" s="271"/>
      <c r="F10" s="271"/>
      <c r="G10" s="271"/>
      <c r="H10" s="271"/>
      <c r="I10" s="271"/>
      <c r="J10" s="271"/>
      <c r="K10" s="271"/>
      <c r="L10" s="130"/>
      <c r="M10" s="65"/>
    </row>
    <row r="11" spans="1:13" ht="12.75">
      <c r="A11" s="130"/>
      <c r="B11" s="271"/>
      <c r="C11" s="271"/>
      <c r="D11" s="271"/>
      <c r="E11" s="271"/>
      <c r="F11" s="271"/>
      <c r="G11" s="271"/>
      <c r="H11" s="271"/>
      <c r="I11" s="271"/>
      <c r="J11" s="271"/>
      <c r="K11" s="271"/>
      <c r="L11" s="130"/>
      <c r="M11" s="65"/>
    </row>
    <row r="12" spans="1:13" ht="15" customHeight="1">
      <c r="A12" s="130"/>
      <c r="B12" s="271"/>
      <c r="C12" s="271"/>
      <c r="D12" s="271"/>
      <c r="E12" s="271"/>
      <c r="F12" s="271"/>
      <c r="G12" s="271"/>
      <c r="H12" s="271"/>
      <c r="I12" s="271"/>
      <c r="J12" s="271"/>
      <c r="K12" s="271"/>
      <c r="L12" s="130"/>
      <c r="M12" s="65"/>
    </row>
    <row r="13" spans="1:13" ht="2.25" customHeight="1">
      <c r="A13" s="130"/>
      <c r="B13" s="267"/>
      <c r="C13" s="267"/>
      <c r="D13" s="267"/>
      <c r="E13" s="267"/>
      <c r="F13" s="267"/>
      <c r="G13" s="267"/>
      <c r="H13" s="267"/>
      <c r="I13" s="267"/>
      <c r="J13" s="267"/>
      <c r="K13" s="250"/>
      <c r="L13" s="130"/>
      <c r="M13" s="65"/>
    </row>
    <row r="14" spans="1:13" ht="39.75" customHeight="1">
      <c r="A14" s="130"/>
      <c r="B14" s="274" t="s">
        <v>216</v>
      </c>
      <c r="C14" s="276"/>
      <c r="D14" s="276"/>
      <c r="E14" s="276"/>
      <c r="F14" s="276"/>
      <c r="G14" s="276"/>
      <c r="H14" s="276"/>
      <c r="I14" s="276"/>
      <c r="J14" s="276"/>
      <c r="K14" s="276"/>
      <c r="L14" s="130"/>
      <c r="M14" s="65"/>
    </row>
    <row r="15" spans="1:13" ht="0.75" customHeight="1" hidden="1">
      <c r="A15" s="130"/>
      <c r="B15" s="267"/>
      <c r="C15" s="267"/>
      <c r="D15" s="267"/>
      <c r="E15" s="267"/>
      <c r="F15" s="267"/>
      <c r="G15" s="267"/>
      <c r="H15" s="267"/>
      <c r="I15" s="267"/>
      <c r="J15" s="267"/>
      <c r="K15" s="250"/>
      <c r="L15" s="130"/>
      <c r="M15" s="65"/>
    </row>
    <row r="16" spans="1:13" ht="27.75" customHeight="1">
      <c r="A16" s="130"/>
      <c r="B16" s="274" t="s">
        <v>127</v>
      </c>
      <c r="C16" s="274"/>
      <c r="D16" s="274"/>
      <c r="E16" s="274"/>
      <c r="F16" s="274"/>
      <c r="G16" s="274"/>
      <c r="H16" s="274"/>
      <c r="I16" s="274"/>
      <c r="J16" s="274"/>
      <c r="K16" s="274"/>
      <c r="L16" s="130"/>
      <c r="M16" s="65"/>
    </row>
    <row r="17" spans="1:13" ht="0.75" customHeight="1">
      <c r="A17" s="130"/>
      <c r="B17" s="275"/>
      <c r="C17" s="275"/>
      <c r="D17" s="275"/>
      <c r="E17" s="275"/>
      <c r="F17" s="275"/>
      <c r="G17" s="275"/>
      <c r="H17" s="275"/>
      <c r="I17" s="275"/>
      <c r="J17" s="275"/>
      <c r="K17" s="275"/>
      <c r="L17" s="130"/>
      <c r="M17" s="65"/>
    </row>
    <row r="18" spans="1:13" ht="3.75" customHeight="1" hidden="1">
      <c r="A18" s="130"/>
      <c r="B18" s="270"/>
      <c r="C18" s="270"/>
      <c r="D18" s="270"/>
      <c r="E18" s="270"/>
      <c r="F18" s="270"/>
      <c r="G18" s="270"/>
      <c r="H18" s="270"/>
      <c r="I18" s="270"/>
      <c r="J18" s="270"/>
      <c r="K18" s="132"/>
      <c r="L18" s="130"/>
      <c r="M18" s="65"/>
    </row>
    <row r="19" spans="1:13" ht="11.25" customHeight="1">
      <c r="A19" s="130"/>
      <c r="B19" s="130"/>
      <c r="C19" s="130"/>
      <c r="D19" s="130"/>
      <c r="E19" s="130"/>
      <c r="F19" s="130"/>
      <c r="G19" s="130"/>
      <c r="H19" s="130"/>
      <c r="I19" s="130"/>
      <c r="J19" s="130"/>
      <c r="K19" s="130"/>
      <c r="L19" s="130"/>
      <c r="M19" s="65"/>
    </row>
    <row r="20" spans="1:13" ht="12.75">
      <c r="A20" s="130"/>
      <c r="B20" s="185" t="s">
        <v>104</v>
      </c>
      <c r="C20" s="186"/>
      <c r="D20" s="186"/>
      <c r="E20" s="187"/>
      <c r="F20" s="186"/>
      <c r="G20" s="186"/>
      <c r="H20" s="186"/>
      <c r="I20" s="186"/>
      <c r="J20" s="186"/>
      <c r="K20" s="186"/>
      <c r="L20" s="257"/>
      <c r="M20" s="65"/>
    </row>
    <row r="21" spans="1:13" ht="3" customHeight="1">
      <c r="A21" s="130"/>
      <c r="B21" s="185"/>
      <c r="C21" s="186"/>
      <c r="D21" s="186"/>
      <c r="E21" s="187"/>
      <c r="F21" s="186"/>
      <c r="G21" s="186"/>
      <c r="H21" s="186"/>
      <c r="I21" s="186"/>
      <c r="J21" s="186"/>
      <c r="K21" s="186"/>
      <c r="L21" s="257"/>
      <c r="M21" s="65"/>
    </row>
    <row r="22" spans="1:13" ht="12.75">
      <c r="A22" s="130"/>
      <c r="B22" s="186"/>
      <c r="C22" s="259" t="s">
        <v>107</v>
      </c>
      <c r="D22" s="188"/>
      <c r="E22" s="189"/>
      <c r="F22" s="256"/>
      <c r="G22" s="256"/>
      <c r="H22" s="251"/>
      <c r="I22" s="251"/>
      <c r="J22" s="251"/>
      <c r="K22" s="186"/>
      <c r="L22" s="258"/>
      <c r="M22" s="65"/>
    </row>
    <row r="23" spans="1:13" ht="12.75">
      <c r="A23" s="130"/>
      <c r="B23" s="251"/>
      <c r="C23" s="260" t="s">
        <v>30</v>
      </c>
      <c r="D23" s="188"/>
      <c r="E23" s="189"/>
      <c r="F23" s="256"/>
      <c r="G23" s="256"/>
      <c r="H23" s="251"/>
      <c r="I23" s="251"/>
      <c r="J23" s="251"/>
      <c r="K23" s="186"/>
      <c r="L23" s="257"/>
      <c r="M23" s="65"/>
    </row>
    <row r="24" spans="1:13" ht="12.75">
      <c r="A24" s="130"/>
      <c r="B24" s="251"/>
      <c r="C24" s="260" t="s">
        <v>105</v>
      </c>
      <c r="D24" s="190"/>
      <c r="E24" s="189"/>
      <c r="F24" s="256"/>
      <c r="G24" s="256"/>
      <c r="H24" s="251"/>
      <c r="I24" s="251"/>
      <c r="J24" s="251"/>
      <c r="K24" s="186"/>
      <c r="L24" s="257"/>
      <c r="M24" s="65"/>
    </row>
    <row r="25" spans="1:13" ht="12.75">
      <c r="A25" s="130"/>
      <c r="B25" s="251"/>
      <c r="C25" s="260" t="s">
        <v>106</v>
      </c>
      <c r="D25" s="190"/>
      <c r="E25" s="189"/>
      <c r="F25" s="186"/>
      <c r="G25" s="179"/>
      <c r="H25" s="251"/>
      <c r="I25" s="251"/>
      <c r="J25" s="251"/>
      <c r="K25" s="186"/>
      <c r="L25" s="257"/>
      <c r="M25" s="65"/>
    </row>
    <row r="26" spans="1:13" ht="12" customHeight="1" thickBot="1">
      <c r="A26" s="130"/>
      <c r="B26" s="134"/>
      <c r="C26" s="134"/>
      <c r="D26" s="134"/>
      <c r="E26" s="133"/>
      <c r="F26" s="130"/>
      <c r="G26" s="135"/>
      <c r="H26" s="135"/>
      <c r="I26" s="252"/>
      <c r="J26" s="252"/>
      <c r="K26" s="130"/>
      <c r="L26" s="130"/>
      <c r="M26" s="65"/>
    </row>
    <row r="27" spans="1:13" ht="13.5" thickBot="1">
      <c r="A27" s="130"/>
      <c r="B27" s="268" t="s">
        <v>103</v>
      </c>
      <c r="C27" s="269"/>
      <c r="D27" s="269"/>
      <c r="E27" s="269"/>
      <c r="F27" s="136"/>
      <c r="G27" s="136"/>
      <c r="H27" s="136"/>
      <c r="I27" s="136"/>
      <c r="J27" s="136"/>
      <c r="K27" s="136"/>
      <c r="L27" s="137"/>
      <c r="M27" s="65"/>
    </row>
    <row r="28" spans="1:13" ht="2.25" customHeight="1">
      <c r="A28" s="130"/>
      <c r="B28" s="138"/>
      <c r="C28" s="139"/>
      <c r="D28" s="139"/>
      <c r="E28" s="139"/>
      <c r="F28" s="139"/>
      <c r="G28" s="139"/>
      <c r="H28" s="139"/>
      <c r="I28" s="139"/>
      <c r="J28" s="139"/>
      <c r="K28" s="139"/>
      <c r="L28" s="140"/>
      <c r="M28" s="65"/>
    </row>
    <row r="29" spans="1:13" ht="12.75" customHeight="1">
      <c r="A29" s="130"/>
      <c r="B29" s="283" t="s">
        <v>197</v>
      </c>
      <c r="C29" s="284"/>
      <c r="D29" s="284"/>
      <c r="E29" s="284"/>
      <c r="F29" s="284"/>
      <c r="G29" s="284"/>
      <c r="H29" s="284"/>
      <c r="I29" s="284"/>
      <c r="J29" s="284"/>
      <c r="K29" s="284"/>
      <c r="L29" s="285"/>
      <c r="M29" s="65"/>
    </row>
    <row r="30" spans="1:13" ht="12.75" customHeight="1">
      <c r="A30" s="130"/>
      <c r="B30" s="277" t="s">
        <v>201</v>
      </c>
      <c r="C30" s="278"/>
      <c r="D30" s="278"/>
      <c r="E30" s="278"/>
      <c r="F30" s="278"/>
      <c r="G30" s="278"/>
      <c r="H30" s="278"/>
      <c r="I30" s="278"/>
      <c r="J30" s="278"/>
      <c r="K30" s="278"/>
      <c r="L30" s="279"/>
      <c r="M30" s="65"/>
    </row>
    <row r="31" spans="1:13" ht="12.75" customHeight="1">
      <c r="A31" s="130"/>
      <c r="B31" s="277"/>
      <c r="C31" s="278"/>
      <c r="D31" s="278"/>
      <c r="E31" s="278"/>
      <c r="F31" s="278"/>
      <c r="G31" s="278"/>
      <c r="H31" s="278"/>
      <c r="I31" s="278"/>
      <c r="J31" s="278"/>
      <c r="K31" s="278"/>
      <c r="L31" s="279"/>
      <c r="M31" s="65"/>
    </row>
    <row r="32" spans="1:13" ht="12.75" customHeight="1">
      <c r="A32" s="130"/>
      <c r="B32" s="277"/>
      <c r="C32" s="278"/>
      <c r="D32" s="278"/>
      <c r="E32" s="278"/>
      <c r="F32" s="278"/>
      <c r="G32" s="278"/>
      <c r="H32" s="278"/>
      <c r="I32" s="278"/>
      <c r="J32" s="278"/>
      <c r="K32" s="278"/>
      <c r="L32" s="279"/>
      <c r="M32" s="65"/>
    </row>
    <row r="33" spans="1:13" ht="12.75" customHeight="1">
      <c r="A33" s="130"/>
      <c r="B33" s="277" t="s">
        <v>202</v>
      </c>
      <c r="C33" s="278"/>
      <c r="D33" s="278"/>
      <c r="E33" s="278"/>
      <c r="F33" s="278"/>
      <c r="G33" s="278"/>
      <c r="H33" s="278"/>
      <c r="I33" s="278"/>
      <c r="J33" s="278"/>
      <c r="K33" s="278"/>
      <c r="L33" s="279"/>
      <c r="M33" s="65"/>
    </row>
    <row r="34" spans="1:13" ht="12.75" customHeight="1">
      <c r="A34" s="130"/>
      <c r="B34" s="277"/>
      <c r="C34" s="278"/>
      <c r="D34" s="278"/>
      <c r="E34" s="278"/>
      <c r="F34" s="278"/>
      <c r="G34" s="278"/>
      <c r="H34" s="278"/>
      <c r="I34" s="278"/>
      <c r="J34" s="278"/>
      <c r="K34" s="278"/>
      <c r="L34" s="279"/>
      <c r="M34" s="65"/>
    </row>
    <row r="35" spans="1:13" ht="9" customHeight="1">
      <c r="A35" s="130"/>
      <c r="B35" s="277"/>
      <c r="C35" s="278"/>
      <c r="D35" s="278"/>
      <c r="E35" s="278"/>
      <c r="F35" s="278"/>
      <c r="G35" s="278"/>
      <c r="H35" s="278"/>
      <c r="I35" s="278"/>
      <c r="J35" s="278"/>
      <c r="K35" s="278"/>
      <c r="L35" s="279"/>
      <c r="M35" s="65"/>
    </row>
    <row r="36" spans="1:13" ht="9" customHeight="1">
      <c r="A36" s="130"/>
      <c r="B36" s="143"/>
      <c r="C36" s="141"/>
      <c r="D36" s="141"/>
      <c r="E36" s="141"/>
      <c r="F36" s="192"/>
      <c r="G36" s="194" t="s">
        <v>125</v>
      </c>
      <c r="H36" s="192"/>
      <c r="I36" s="192"/>
      <c r="J36" s="141"/>
      <c r="K36" s="141"/>
      <c r="L36" s="253"/>
      <c r="M36" s="65"/>
    </row>
    <row r="37" spans="1:13" ht="12.75">
      <c r="A37" s="130"/>
      <c r="B37" s="280" t="s">
        <v>198</v>
      </c>
      <c r="C37" s="281"/>
      <c r="D37" s="281"/>
      <c r="E37" s="281"/>
      <c r="F37" s="281"/>
      <c r="G37" s="281"/>
      <c r="H37" s="281"/>
      <c r="I37" s="281"/>
      <c r="J37" s="281"/>
      <c r="K37" s="281"/>
      <c r="L37" s="282"/>
      <c r="M37" s="65"/>
    </row>
    <row r="38" spans="1:13" ht="12.75" customHeight="1">
      <c r="A38" s="130"/>
      <c r="B38" s="143"/>
      <c r="C38" s="292" t="s">
        <v>32</v>
      </c>
      <c r="D38" s="293"/>
      <c r="E38" s="293"/>
      <c r="F38" s="293"/>
      <c r="G38" s="293"/>
      <c r="H38" s="293"/>
      <c r="I38" s="293"/>
      <c r="J38" s="141"/>
      <c r="K38" s="146"/>
      <c r="L38" s="142"/>
      <c r="M38" s="65"/>
    </row>
    <row r="39" spans="1:13" ht="12.75" customHeight="1">
      <c r="A39" s="130"/>
      <c r="B39" s="143"/>
      <c r="C39" s="292" t="s">
        <v>34</v>
      </c>
      <c r="D39" s="293"/>
      <c r="E39" s="293"/>
      <c r="F39" s="293"/>
      <c r="G39" s="293"/>
      <c r="H39" s="293"/>
      <c r="I39" s="293"/>
      <c r="J39" s="141"/>
      <c r="K39" s="146"/>
      <c r="L39" s="142"/>
      <c r="M39" s="65"/>
    </row>
    <row r="40" spans="1:13" ht="12.75" customHeight="1">
      <c r="A40" s="130"/>
      <c r="B40" s="143"/>
      <c r="C40" s="292" t="s">
        <v>120</v>
      </c>
      <c r="D40" s="292"/>
      <c r="E40" s="292"/>
      <c r="F40" s="292"/>
      <c r="G40" s="292"/>
      <c r="H40" s="292"/>
      <c r="I40" s="292"/>
      <c r="J40" s="292"/>
      <c r="K40" s="292"/>
      <c r="L40" s="298"/>
      <c r="M40" s="65"/>
    </row>
    <row r="41" spans="1:13" ht="12.75" customHeight="1">
      <c r="A41" s="130"/>
      <c r="B41" s="143"/>
      <c r="C41" s="289" t="s">
        <v>33</v>
      </c>
      <c r="D41" s="289"/>
      <c r="E41" s="289"/>
      <c r="F41" s="289"/>
      <c r="G41" s="289"/>
      <c r="H41" s="289"/>
      <c r="I41" s="289"/>
      <c r="J41" s="289"/>
      <c r="K41" s="146"/>
      <c r="L41" s="142"/>
      <c r="M41" s="65"/>
    </row>
    <row r="42" spans="1:13" ht="20.25" customHeight="1">
      <c r="A42" s="130"/>
      <c r="B42" s="191"/>
      <c r="C42" s="192"/>
      <c r="D42" s="192"/>
      <c r="E42" s="192"/>
      <c r="F42" s="192"/>
      <c r="G42" s="194" t="s">
        <v>125</v>
      </c>
      <c r="H42" s="192"/>
      <c r="I42" s="192"/>
      <c r="J42" s="192"/>
      <c r="K42" s="192"/>
      <c r="L42" s="193"/>
      <c r="M42" s="65"/>
    </row>
    <row r="43" spans="1:13" ht="12.75">
      <c r="A43" s="130"/>
      <c r="B43" s="280" t="s">
        <v>24</v>
      </c>
      <c r="C43" s="281"/>
      <c r="D43" s="281"/>
      <c r="E43" s="281"/>
      <c r="F43" s="281"/>
      <c r="G43" s="281"/>
      <c r="H43" s="281"/>
      <c r="I43" s="281"/>
      <c r="J43" s="281"/>
      <c r="K43" s="281"/>
      <c r="L43" s="282"/>
      <c r="M43" s="65"/>
    </row>
    <row r="44" spans="1:13" ht="2.25" customHeight="1" hidden="1">
      <c r="A44" s="130"/>
      <c r="B44" s="148"/>
      <c r="C44" s="147"/>
      <c r="D44" s="147"/>
      <c r="E44" s="147"/>
      <c r="F44" s="147"/>
      <c r="G44" s="147"/>
      <c r="H44" s="147"/>
      <c r="I44" s="147"/>
      <c r="J44" s="147"/>
      <c r="K44" s="147"/>
      <c r="L44" s="149"/>
      <c r="M44" s="65"/>
    </row>
    <row r="45" spans="1:13" ht="12.75" customHeight="1">
      <c r="A45" s="130"/>
      <c r="B45" s="290" t="s">
        <v>111</v>
      </c>
      <c r="C45" s="291"/>
      <c r="D45" s="291"/>
      <c r="E45" s="291"/>
      <c r="F45" s="291"/>
      <c r="G45" s="291"/>
      <c r="H45" s="291"/>
      <c r="I45" s="291"/>
      <c r="J45" s="291"/>
      <c r="K45" s="291"/>
      <c r="L45" s="297"/>
      <c r="M45" s="65"/>
    </row>
    <row r="46" spans="1:13" ht="27.75" customHeight="1">
      <c r="A46" s="130"/>
      <c r="B46" s="148"/>
      <c r="C46" s="294" t="s">
        <v>25</v>
      </c>
      <c r="D46" s="295"/>
      <c r="E46" s="295"/>
      <c r="F46" s="295"/>
      <c r="G46" s="295"/>
      <c r="H46" s="295"/>
      <c r="I46" s="295"/>
      <c r="J46" s="295"/>
      <c r="K46" s="295"/>
      <c r="L46" s="296"/>
      <c r="M46" s="65"/>
    </row>
    <row r="47" spans="1:13" ht="7.5" customHeight="1">
      <c r="A47" s="130"/>
      <c r="B47" s="148"/>
      <c r="C47" s="147"/>
      <c r="D47" s="147"/>
      <c r="E47" s="147"/>
      <c r="F47" s="147"/>
      <c r="G47" s="147"/>
      <c r="H47" s="147"/>
      <c r="I47" s="147"/>
      <c r="J47" s="147"/>
      <c r="K47" s="147"/>
      <c r="L47" s="149"/>
      <c r="M47" s="65"/>
    </row>
    <row r="48" spans="1:13" ht="12.75" customHeight="1">
      <c r="A48" s="130"/>
      <c r="B48" s="290" t="s">
        <v>112</v>
      </c>
      <c r="C48" s="291"/>
      <c r="D48" s="286" t="s">
        <v>119</v>
      </c>
      <c r="E48" s="286"/>
      <c r="F48" s="286"/>
      <c r="G48" s="286"/>
      <c r="H48" s="286"/>
      <c r="I48" s="286"/>
      <c r="J48" s="286"/>
      <c r="K48" s="286"/>
      <c r="L48" s="287"/>
      <c r="M48" s="65"/>
    </row>
    <row r="49" spans="1:13" ht="9" customHeight="1">
      <c r="A49" s="130"/>
      <c r="B49" s="148"/>
      <c r="C49" s="147"/>
      <c r="D49" s="288" t="s">
        <v>31</v>
      </c>
      <c r="E49" s="288"/>
      <c r="F49" s="147"/>
      <c r="G49" s="147"/>
      <c r="H49" s="151"/>
      <c r="I49" s="151"/>
      <c r="J49" s="151"/>
      <c r="K49" s="151"/>
      <c r="L49" s="152"/>
      <c r="M49" s="65"/>
    </row>
    <row r="50" spans="1:13" ht="12.75" customHeight="1">
      <c r="A50" s="130"/>
      <c r="B50" s="148"/>
      <c r="C50" s="147"/>
      <c r="D50" s="286" t="s">
        <v>121</v>
      </c>
      <c r="E50" s="286"/>
      <c r="F50" s="286"/>
      <c r="G50" s="286"/>
      <c r="H50" s="286"/>
      <c r="I50" s="286"/>
      <c r="J50" s="286"/>
      <c r="K50" s="286"/>
      <c r="L50" s="287"/>
      <c r="M50" s="65"/>
    </row>
    <row r="51" spans="1:13" ht="9" customHeight="1">
      <c r="A51" s="130"/>
      <c r="B51" s="148"/>
      <c r="C51" s="147"/>
      <c r="D51" s="288" t="s">
        <v>31</v>
      </c>
      <c r="E51" s="288"/>
      <c r="F51" s="147"/>
      <c r="G51" s="147"/>
      <c r="H51" s="151"/>
      <c r="I51" s="151"/>
      <c r="J51" s="151"/>
      <c r="K51" s="151"/>
      <c r="L51" s="152"/>
      <c r="M51" s="65"/>
    </row>
    <row r="52" spans="1:13" ht="12.75" customHeight="1">
      <c r="A52" s="130"/>
      <c r="B52" s="148"/>
      <c r="C52" s="147"/>
      <c r="D52" s="286" t="s">
        <v>144</v>
      </c>
      <c r="E52" s="286"/>
      <c r="F52" s="286"/>
      <c r="G52" s="286"/>
      <c r="H52" s="286"/>
      <c r="I52" s="286"/>
      <c r="J52" s="286"/>
      <c r="K52" s="286"/>
      <c r="L52" s="287"/>
      <c r="M52" s="65"/>
    </row>
    <row r="53" spans="1:13" ht="15" customHeight="1">
      <c r="A53" s="130"/>
      <c r="B53" s="148"/>
      <c r="C53" s="147"/>
      <c r="D53" s="147"/>
      <c r="E53" s="147"/>
      <c r="F53" s="147"/>
      <c r="G53" s="147"/>
      <c r="H53" s="147"/>
      <c r="I53" s="147"/>
      <c r="J53" s="147"/>
      <c r="K53" s="147"/>
      <c r="L53" s="149"/>
      <c r="M53" s="65"/>
    </row>
    <row r="54" spans="1:13" ht="12.75" customHeight="1">
      <c r="A54" s="130"/>
      <c r="B54" s="290" t="s">
        <v>170</v>
      </c>
      <c r="C54" s="291"/>
      <c r="D54" s="291"/>
      <c r="E54" s="291"/>
      <c r="F54" s="291"/>
      <c r="G54" s="291"/>
      <c r="H54" s="291"/>
      <c r="I54" s="291"/>
      <c r="J54" s="291"/>
      <c r="K54" s="291"/>
      <c r="L54" s="297"/>
      <c r="M54" s="65"/>
    </row>
    <row r="55" spans="1:13" ht="12.75" customHeight="1">
      <c r="A55" s="130"/>
      <c r="B55" s="148"/>
      <c r="C55" s="308" t="s">
        <v>26</v>
      </c>
      <c r="D55" s="308"/>
      <c r="E55" s="308"/>
      <c r="F55" s="308"/>
      <c r="G55" s="308"/>
      <c r="H55" s="308"/>
      <c r="I55" s="308"/>
      <c r="J55" s="308"/>
      <c r="K55" s="308"/>
      <c r="L55" s="142"/>
      <c r="M55" s="153"/>
    </row>
    <row r="56" spans="1:13" ht="9" customHeight="1">
      <c r="A56" s="130"/>
      <c r="B56" s="302"/>
      <c r="C56" s="306"/>
      <c r="D56" s="306"/>
      <c r="E56" s="306"/>
      <c r="F56" s="306"/>
      <c r="G56" s="306"/>
      <c r="H56" s="306"/>
      <c r="I56" s="306"/>
      <c r="J56" s="306"/>
      <c r="K56" s="306"/>
      <c r="L56" s="307"/>
      <c r="M56" s="65"/>
    </row>
    <row r="57" spans="1:13" ht="12.75">
      <c r="A57" s="130"/>
      <c r="B57" s="157" t="s">
        <v>109</v>
      </c>
      <c r="C57" s="146" t="s">
        <v>110</v>
      </c>
      <c r="D57" s="146"/>
      <c r="E57" s="146"/>
      <c r="F57" s="146"/>
      <c r="G57" s="146"/>
      <c r="H57" s="146"/>
      <c r="I57" s="158" t="s">
        <v>27</v>
      </c>
      <c r="J57" s="146"/>
      <c r="K57" s="146"/>
      <c r="L57" s="142"/>
      <c r="M57" s="65"/>
    </row>
    <row r="58" spans="1:13" ht="12.75" customHeight="1">
      <c r="A58" s="130"/>
      <c r="B58" s="159"/>
      <c r="C58" s="160"/>
      <c r="D58" s="160"/>
      <c r="E58" s="160"/>
      <c r="F58" s="160"/>
      <c r="G58" s="160"/>
      <c r="H58" s="160"/>
      <c r="I58" s="306" t="s">
        <v>28</v>
      </c>
      <c r="J58" s="306"/>
      <c r="K58" s="160"/>
      <c r="L58" s="161"/>
      <c r="M58" s="65"/>
    </row>
    <row r="59" spans="1:13" ht="12.75">
      <c r="A59" s="130"/>
      <c r="B59" s="162"/>
      <c r="C59" s="160"/>
      <c r="D59" s="160"/>
      <c r="E59" s="160"/>
      <c r="F59" s="160"/>
      <c r="G59" s="160"/>
      <c r="H59" s="160"/>
      <c r="I59" s="153" t="s">
        <v>29</v>
      </c>
      <c r="J59" s="160"/>
      <c r="K59" s="160"/>
      <c r="L59" s="161"/>
      <c r="M59" s="65"/>
    </row>
    <row r="60" spans="1:13" ht="10.5" customHeight="1">
      <c r="A60" s="130"/>
      <c r="B60" s="154"/>
      <c r="C60" s="160"/>
      <c r="D60" s="160"/>
      <c r="E60" s="160"/>
      <c r="F60" s="160"/>
      <c r="G60" s="160"/>
      <c r="H60" s="160"/>
      <c r="I60" s="160"/>
      <c r="J60" s="160"/>
      <c r="K60" s="160"/>
      <c r="L60" s="142"/>
      <c r="M60" s="65"/>
    </row>
    <row r="61" spans="1:13" ht="12.75" customHeight="1">
      <c r="A61" s="130"/>
      <c r="B61" s="157" t="s">
        <v>109</v>
      </c>
      <c r="C61" s="303" t="s">
        <v>199</v>
      </c>
      <c r="D61" s="303"/>
      <c r="E61" s="303"/>
      <c r="F61" s="303"/>
      <c r="G61" s="303"/>
      <c r="H61" s="303"/>
      <c r="I61" s="303"/>
      <c r="J61" s="303"/>
      <c r="K61" s="303"/>
      <c r="L61" s="304"/>
      <c r="M61" s="65"/>
    </row>
    <row r="62" spans="1:13" ht="26.25" customHeight="1">
      <c r="A62" s="130"/>
      <c r="B62" s="154"/>
      <c r="C62" s="151"/>
      <c r="D62" s="151"/>
      <c r="E62" s="151"/>
      <c r="F62" s="151"/>
      <c r="G62" s="151"/>
      <c r="H62" s="151"/>
      <c r="I62" s="151"/>
      <c r="J62" s="151"/>
      <c r="K62" s="151"/>
      <c r="L62" s="152"/>
      <c r="M62" s="65"/>
    </row>
    <row r="63" spans="1:13" ht="15" customHeight="1">
      <c r="A63" s="130"/>
      <c r="B63" s="154"/>
      <c r="C63" s="310" t="s">
        <v>122</v>
      </c>
      <c r="D63" s="310"/>
      <c r="E63" s="310"/>
      <c r="F63" s="310"/>
      <c r="G63" s="310"/>
      <c r="H63" s="310"/>
      <c r="I63" s="310"/>
      <c r="J63" s="310"/>
      <c r="K63" s="310"/>
      <c r="L63" s="152"/>
      <c r="M63" s="65"/>
    </row>
    <row r="64" spans="1:13" ht="3.75" customHeight="1">
      <c r="A64" s="130"/>
      <c r="B64" s="154"/>
      <c r="C64" s="151"/>
      <c r="D64" s="150"/>
      <c r="E64" s="150"/>
      <c r="F64" s="150"/>
      <c r="G64" s="150"/>
      <c r="H64" s="150"/>
      <c r="I64" s="150"/>
      <c r="J64" s="150"/>
      <c r="K64" s="150"/>
      <c r="L64" s="152"/>
      <c r="M64" s="65"/>
    </row>
    <row r="65" spans="1:13" ht="25.5" customHeight="1">
      <c r="A65" s="130"/>
      <c r="B65" s="164" t="s">
        <v>113</v>
      </c>
      <c r="C65" s="313" t="s">
        <v>200</v>
      </c>
      <c r="D65" s="303"/>
      <c r="E65" s="303"/>
      <c r="F65" s="303"/>
      <c r="G65" s="303"/>
      <c r="H65" s="303"/>
      <c r="I65" s="303"/>
      <c r="J65" s="303"/>
      <c r="K65" s="303"/>
      <c r="L65" s="304"/>
      <c r="M65" s="65"/>
    </row>
    <row r="66" spans="1:13" ht="12.75" customHeight="1">
      <c r="A66" s="130"/>
      <c r="B66" s="154"/>
      <c r="C66" s="151"/>
      <c r="D66" s="151"/>
      <c r="E66" s="151"/>
      <c r="F66" s="151"/>
      <c r="G66" s="151"/>
      <c r="H66" s="151"/>
      <c r="I66" s="151"/>
      <c r="J66" s="151"/>
      <c r="K66" s="151"/>
      <c r="L66" s="152"/>
      <c r="M66" s="65"/>
    </row>
    <row r="67" spans="1:13" ht="30.75" customHeight="1">
      <c r="A67" s="130"/>
      <c r="B67" s="164" t="s">
        <v>113</v>
      </c>
      <c r="C67" s="313" t="s">
        <v>123</v>
      </c>
      <c r="D67" s="303"/>
      <c r="E67" s="303"/>
      <c r="F67" s="303"/>
      <c r="G67" s="303"/>
      <c r="H67" s="303"/>
      <c r="I67" s="303"/>
      <c r="J67" s="303"/>
      <c r="K67" s="303"/>
      <c r="L67" s="304"/>
      <c r="M67" s="65"/>
    </row>
    <row r="68" spans="1:13" ht="59.25" customHeight="1">
      <c r="A68" s="130"/>
      <c r="B68" s="154"/>
      <c r="C68" s="294" t="s">
        <v>203</v>
      </c>
      <c r="D68" s="294"/>
      <c r="E68" s="294"/>
      <c r="F68" s="294"/>
      <c r="G68" s="294"/>
      <c r="H68" s="294"/>
      <c r="I68" s="294"/>
      <c r="J68" s="294"/>
      <c r="K68" s="294"/>
      <c r="L68" s="309"/>
      <c r="M68" s="65"/>
    </row>
    <row r="69" spans="1:13" ht="14.25" customHeight="1">
      <c r="A69" s="130"/>
      <c r="B69" s="154"/>
      <c r="C69" s="151"/>
      <c r="D69" s="151"/>
      <c r="E69" s="151"/>
      <c r="F69" s="151"/>
      <c r="G69" s="151"/>
      <c r="H69" s="151"/>
      <c r="I69" s="151"/>
      <c r="J69" s="151"/>
      <c r="K69" s="151"/>
      <c r="L69" s="152"/>
      <c r="M69" s="65"/>
    </row>
    <row r="70" spans="1:13" ht="12.75" customHeight="1">
      <c r="A70" s="130"/>
      <c r="B70" s="164" t="s">
        <v>109</v>
      </c>
      <c r="C70" s="303" t="s">
        <v>23</v>
      </c>
      <c r="D70" s="303"/>
      <c r="E70" s="303"/>
      <c r="F70" s="303"/>
      <c r="G70" s="303"/>
      <c r="H70" s="65"/>
      <c r="I70" s="65"/>
      <c r="J70" s="65"/>
      <c r="K70" s="65"/>
      <c r="L70" s="165"/>
      <c r="M70" s="65"/>
    </row>
    <row r="71" spans="1:13" ht="33.75" customHeight="1">
      <c r="A71" s="130"/>
      <c r="B71" s="154"/>
      <c r="C71" s="160"/>
      <c r="D71" s="314" t="s">
        <v>135</v>
      </c>
      <c r="E71" s="306"/>
      <c r="F71" s="306"/>
      <c r="G71" s="306"/>
      <c r="H71" s="306"/>
      <c r="I71" s="306"/>
      <c r="J71" s="306"/>
      <c r="K71" s="306"/>
      <c r="L71" s="307"/>
      <c r="M71" s="65"/>
    </row>
    <row r="72" spans="1:13" ht="18.75" customHeight="1">
      <c r="A72" s="130"/>
      <c r="B72" s="154"/>
      <c r="C72" s="160"/>
      <c r="D72" s="306" t="s">
        <v>115</v>
      </c>
      <c r="E72" s="306"/>
      <c r="F72" s="306"/>
      <c r="G72" s="306"/>
      <c r="H72" s="306"/>
      <c r="I72" s="306"/>
      <c r="J72" s="306"/>
      <c r="K72" s="306"/>
      <c r="L72" s="307"/>
      <c r="M72" s="65"/>
    </row>
    <row r="73" spans="1:13" ht="18.75" customHeight="1">
      <c r="A73" s="130"/>
      <c r="B73" s="154"/>
      <c r="C73" s="160"/>
      <c r="D73" s="306" t="s">
        <v>116</v>
      </c>
      <c r="E73" s="306"/>
      <c r="F73" s="306"/>
      <c r="G73" s="306"/>
      <c r="H73" s="306"/>
      <c r="I73" s="306"/>
      <c r="J73" s="306"/>
      <c r="K73" s="306"/>
      <c r="L73" s="307"/>
      <c r="M73" s="65"/>
    </row>
    <row r="74" spans="1:13" ht="18.75" customHeight="1">
      <c r="A74" s="130"/>
      <c r="B74" s="166"/>
      <c r="C74" s="160"/>
      <c r="D74" s="306" t="s">
        <v>117</v>
      </c>
      <c r="E74" s="306"/>
      <c r="F74" s="306"/>
      <c r="G74" s="306"/>
      <c r="H74" s="306"/>
      <c r="I74" s="306"/>
      <c r="J74" s="306"/>
      <c r="K74" s="306"/>
      <c r="L74" s="307"/>
      <c r="M74" s="65"/>
    </row>
    <row r="75" spans="1:13" ht="33.75" customHeight="1">
      <c r="A75" s="130"/>
      <c r="B75" s="154"/>
      <c r="C75" s="163"/>
      <c r="D75" s="306" t="s">
        <v>118</v>
      </c>
      <c r="E75" s="306"/>
      <c r="F75" s="306"/>
      <c r="G75" s="306"/>
      <c r="H75" s="306"/>
      <c r="I75" s="306"/>
      <c r="J75" s="306"/>
      <c r="K75" s="306"/>
      <c r="L75" s="307"/>
      <c r="M75" s="65"/>
    </row>
    <row r="76" spans="1:13" ht="9.75" customHeight="1">
      <c r="A76" s="130"/>
      <c r="B76" s="167"/>
      <c r="C76" s="155"/>
      <c r="D76" s="163"/>
      <c r="E76" s="168"/>
      <c r="F76" s="146"/>
      <c r="G76" s="135"/>
      <c r="H76" s="135"/>
      <c r="I76" s="252"/>
      <c r="J76" s="252"/>
      <c r="K76" s="146"/>
      <c r="L76" s="142"/>
      <c r="M76" s="65"/>
    </row>
    <row r="77" spans="1:13" ht="25.5" customHeight="1">
      <c r="A77" s="130"/>
      <c r="B77" s="164" t="s">
        <v>114</v>
      </c>
      <c r="C77" s="303" t="s">
        <v>194</v>
      </c>
      <c r="D77" s="303"/>
      <c r="E77" s="303"/>
      <c r="F77" s="303"/>
      <c r="G77" s="303"/>
      <c r="H77" s="303"/>
      <c r="I77" s="303"/>
      <c r="J77" s="303"/>
      <c r="K77" s="303"/>
      <c r="L77" s="304"/>
      <c r="M77" s="65"/>
    </row>
    <row r="78" spans="1:13" ht="8.25" customHeight="1">
      <c r="A78" s="130"/>
      <c r="B78" s="169"/>
      <c r="C78" s="170"/>
      <c r="D78" s="170"/>
      <c r="E78" s="170"/>
      <c r="F78" s="170"/>
      <c r="G78" s="170"/>
      <c r="H78" s="170"/>
      <c r="I78" s="170"/>
      <c r="J78" s="170"/>
      <c r="K78" s="170"/>
      <c r="L78" s="171"/>
      <c r="M78" s="65"/>
    </row>
    <row r="79" spans="1:13" ht="16.5" customHeight="1">
      <c r="A79" s="130"/>
      <c r="B79" s="195"/>
      <c r="C79" s="196"/>
      <c r="D79" s="196"/>
      <c r="E79" s="197"/>
      <c r="F79" s="198"/>
      <c r="G79" s="241" t="s">
        <v>125</v>
      </c>
      <c r="H79" s="199"/>
      <c r="I79" s="254"/>
      <c r="J79" s="254"/>
      <c r="K79" s="198"/>
      <c r="L79" s="200"/>
      <c r="M79" s="65"/>
    </row>
    <row r="80" spans="1:13" ht="16.5" customHeight="1">
      <c r="A80" s="130"/>
      <c r="B80" s="169"/>
      <c r="C80" s="170"/>
      <c r="D80" s="170"/>
      <c r="E80" s="170"/>
      <c r="F80" s="170"/>
      <c r="G80" s="170"/>
      <c r="H80" s="170"/>
      <c r="I80" s="170"/>
      <c r="J80" s="170"/>
      <c r="K80" s="170"/>
      <c r="L80" s="171"/>
      <c r="M80" s="65"/>
    </row>
    <row r="81" spans="1:13" ht="12.75">
      <c r="A81" s="130"/>
      <c r="B81" s="280" t="s">
        <v>168</v>
      </c>
      <c r="C81" s="281"/>
      <c r="D81" s="281"/>
      <c r="E81" s="281"/>
      <c r="F81" s="281"/>
      <c r="G81" s="281"/>
      <c r="H81" s="281"/>
      <c r="I81" s="281"/>
      <c r="J81" s="281"/>
      <c r="K81" s="281"/>
      <c r="L81" s="282"/>
      <c r="M81" s="65"/>
    </row>
    <row r="82" spans="1:13" ht="5.25" customHeight="1">
      <c r="A82" s="130"/>
      <c r="B82" s="167"/>
      <c r="C82" s="155"/>
      <c r="D82" s="172"/>
      <c r="E82" s="172"/>
      <c r="F82" s="172"/>
      <c r="G82" s="172"/>
      <c r="H82" s="172"/>
      <c r="I82" s="172"/>
      <c r="J82" s="172"/>
      <c r="K82" s="172"/>
      <c r="L82" s="173"/>
      <c r="M82" s="65"/>
    </row>
    <row r="83" spans="1:13" ht="12.75" customHeight="1">
      <c r="A83" s="130"/>
      <c r="B83" s="305" t="s">
        <v>124</v>
      </c>
      <c r="C83" s="303"/>
      <c r="D83" s="303"/>
      <c r="E83" s="303"/>
      <c r="F83" s="303"/>
      <c r="G83" s="303"/>
      <c r="H83" s="303"/>
      <c r="I83" s="303"/>
      <c r="J83" s="303"/>
      <c r="K83" s="303"/>
      <c r="L83" s="304"/>
      <c r="M83" s="65"/>
    </row>
    <row r="84" spans="1:13" ht="78" customHeight="1">
      <c r="A84" s="130"/>
      <c r="B84" s="167"/>
      <c r="C84" s="294" t="s">
        <v>138</v>
      </c>
      <c r="D84" s="295"/>
      <c r="E84" s="295"/>
      <c r="F84" s="295"/>
      <c r="G84" s="295"/>
      <c r="H84" s="295"/>
      <c r="I84" s="295"/>
      <c r="J84" s="295"/>
      <c r="K84" s="295"/>
      <c r="L84" s="296"/>
      <c r="M84" s="65"/>
    </row>
    <row r="85" spans="1:13" ht="6.75" customHeight="1">
      <c r="A85" s="130"/>
      <c r="B85" s="167"/>
      <c r="C85" s="155"/>
      <c r="D85" s="155"/>
      <c r="E85" s="155"/>
      <c r="F85" s="155"/>
      <c r="G85" s="155"/>
      <c r="H85" s="155"/>
      <c r="I85" s="155"/>
      <c r="J85" s="155"/>
      <c r="K85" s="155"/>
      <c r="L85" s="156"/>
      <c r="M85" s="65"/>
    </row>
    <row r="86" spans="1:13" ht="39.75" customHeight="1">
      <c r="A86" s="130"/>
      <c r="B86" s="302" t="s">
        <v>169</v>
      </c>
      <c r="C86" s="303"/>
      <c r="D86" s="303"/>
      <c r="E86" s="303"/>
      <c r="F86" s="303"/>
      <c r="G86" s="303"/>
      <c r="H86" s="303"/>
      <c r="I86" s="303"/>
      <c r="J86" s="303"/>
      <c r="K86" s="303"/>
      <c r="L86" s="304"/>
      <c r="M86" s="65"/>
    </row>
    <row r="87" spans="1:13" ht="70.5" customHeight="1">
      <c r="A87" s="130"/>
      <c r="B87" s="167"/>
      <c r="C87" s="294" t="s">
        <v>126</v>
      </c>
      <c r="D87" s="295"/>
      <c r="E87" s="295"/>
      <c r="F87" s="295"/>
      <c r="G87" s="295"/>
      <c r="H87" s="295"/>
      <c r="I87" s="295"/>
      <c r="J87" s="295"/>
      <c r="K87" s="295"/>
      <c r="L87" s="296"/>
      <c r="M87" s="65"/>
    </row>
    <row r="88" spans="1:13" ht="5.25" customHeight="1">
      <c r="A88" s="130"/>
      <c r="B88" s="167"/>
      <c r="C88" s="155"/>
      <c r="D88" s="155"/>
      <c r="E88" s="155"/>
      <c r="F88" s="155"/>
      <c r="G88" s="155"/>
      <c r="H88" s="155"/>
      <c r="I88" s="155"/>
      <c r="J88" s="155"/>
      <c r="K88" s="155"/>
      <c r="L88" s="156"/>
      <c r="M88" s="65"/>
    </row>
    <row r="89" spans="1:13" ht="13.5" customHeight="1">
      <c r="A89" s="130"/>
      <c r="B89" s="299" t="s">
        <v>139</v>
      </c>
      <c r="C89" s="300"/>
      <c r="D89" s="300"/>
      <c r="E89" s="300"/>
      <c r="F89" s="300"/>
      <c r="G89" s="300"/>
      <c r="H89" s="300"/>
      <c r="I89" s="300"/>
      <c r="J89" s="300"/>
      <c r="K89" s="300"/>
      <c r="L89" s="301"/>
      <c r="M89" s="65"/>
    </row>
    <row r="90" spans="1:13" ht="6" customHeight="1" thickBot="1">
      <c r="A90" s="130"/>
      <c r="B90" s="201"/>
      <c r="C90" s="202"/>
      <c r="D90" s="202"/>
      <c r="E90" s="203"/>
      <c r="F90" s="204"/>
      <c r="G90" s="205"/>
      <c r="H90" s="205"/>
      <c r="I90" s="255"/>
      <c r="J90" s="255"/>
      <c r="K90" s="204"/>
      <c r="L90" s="206"/>
      <c r="M90" s="65"/>
    </row>
    <row r="91" spans="1:13" ht="12.75">
      <c r="A91" s="130"/>
      <c r="B91" s="130"/>
      <c r="C91" s="130"/>
      <c r="D91" s="130"/>
      <c r="E91" s="130"/>
      <c r="F91" s="130"/>
      <c r="G91" s="130"/>
      <c r="H91" s="130"/>
      <c r="I91" s="130"/>
      <c r="J91" s="130"/>
      <c r="K91" s="130"/>
      <c r="L91" s="130"/>
      <c r="M91" s="65"/>
    </row>
    <row r="92" spans="1:13" ht="3.75" customHeight="1" thickBot="1">
      <c r="A92" s="130"/>
      <c r="B92" s="141"/>
      <c r="C92" s="144"/>
      <c r="D92" s="145"/>
      <c r="E92" s="145"/>
      <c r="F92" s="145"/>
      <c r="G92" s="145"/>
      <c r="H92" s="145"/>
      <c r="I92" s="145"/>
      <c r="J92" s="141"/>
      <c r="K92" s="146"/>
      <c r="L92" s="146"/>
      <c r="M92" s="65"/>
    </row>
    <row r="93" spans="1:13" ht="4.5" customHeight="1">
      <c r="A93" s="130"/>
      <c r="B93" s="134"/>
      <c r="C93" s="174"/>
      <c r="D93" s="175"/>
      <c r="E93" s="175"/>
      <c r="F93" s="175"/>
      <c r="G93" s="175"/>
      <c r="H93" s="175"/>
      <c r="I93" s="175"/>
      <c r="J93" s="175"/>
      <c r="K93" s="176"/>
      <c r="L93" s="130"/>
      <c r="M93" s="65"/>
    </row>
    <row r="94" spans="1:13" ht="12.75">
      <c r="A94" s="130"/>
      <c r="B94" s="130"/>
      <c r="C94" s="177"/>
      <c r="D94" s="178" t="s">
        <v>128</v>
      </c>
      <c r="E94" s="179"/>
      <c r="F94" s="179"/>
      <c r="G94" s="179"/>
      <c r="H94" s="179"/>
      <c r="I94" s="179"/>
      <c r="J94" s="179"/>
      <c r="K94" s="180"/>
      <c r="L94" s="130"/>
      <c r="M94" s="65"/>
    </row>
    <row r="95" spans="1:13" ht="2.25" customHeight="1" hidden="1">
      <c r="A95" s="130"/>
      <c r="B95" s="130"/>
      <c r="C95" s="177"/>
      <c r="D95" s="179"/>
      <c r="E95" s="179"/>
      <c r="F95" s="179"/>
      <c r="G95" s="179"/>
      <c r="H95" s="179"/>
      <c r="I95" s="179"/>
      <c r="J95" s="179"/>
      <c r="K95" s="180"/>
      <c r="L95" s="130"/>
      <c r="M95" s="65"/>
    </row>
    <row r="96" spans="1:13" ht="12.75">
      <c r="A96" s="130"/>
      <c r="B96" s="130"/>
      <c r="C96" s="177"/>
      <c r="D96" s="207" t="s">
        <v>137</v>
      </c>
      <c r="E96" s="179"/>
      <c r="F96" s="179"/>
      <c r="G96" s="179"/>
      <c r="H96" s="179"/>
      <c r="I96" s="179"/>
      <c r="J96" s="179"/>
      <c r="K96" s="180"/>
      <c r="L96" s="130"/>
      <c r="M96" s="65"/>
    </row>
    <row r="97" spans="1:13" ht="25.5" customHeight="1">
      <c r="A97" s="130"/>
      <c r="B97" s="130"/>
      <c r="C97" s="177"/>
      <c r="D97" s="311" t="s">
        <v>196</v>
      </c>
      <c r="E97" s="311"/>
      <c r="F97" s="311"/>
      <c r="G97" s="311"/>
      <c r="H97" s="311"/>
      <c r="I97" s="311"/>
      <c r="J97" s="311"/>
      <c r="K97" s="312"/>
      <c r="L97" s="130"/>
      <c r="M97" s="65"/>
    </row>
    <row r="98" spans="1:13" ht="4.5" customHeight="1">
      <c r="A98" s="130"/>
      <c r="B98" s="130"/>
      <c r="C98" s="177"/>
      <c r="D98" s="179"/>
      <c r="E98" s="179"/>
      <c r="F98" s="179"/>
      <c r="G98" s="179"/>
      <c r="H98" s="179"/>
      <c r="I98" s="179"/>
      <c r="J98" s="179"/>
      <c r="K98" s="180"/>
      <c r="L98" s="130"/>
      <c r="M98" s="65"/>
    </row>
    <row r="99" spans="1:13" ht="12.75">
      <c r="A99" s="130"/>
      <c r="B99" s="130"/>
      <c r="C99" s="177"/>
      <c r="D99" s="178" t="s">
        <v>129</v>
      </c>
      <c r="E99" s="179"/>
      <c r="F99" s="179"/>
      <c r="G99" s="179"/>
      <c r="H99" s="179"/>
      <c r="I99" s="179"/>
      <c r="J99" s="179"/>
      <c r="K99" s="180"/>
      <c r="L99" s="130"/>
      <c r="M99" s="65"/>
    </row>
    <row r="100" spans="1:13" ht="12.75">
      <c r="A100" s="130"/>
      <c r="B100" s="130"/>
      <c r="C100" s="177"/>
      <c r="D100" s="207" t="s">
        <v>130</v>
      </c>
      <c r="E100" s="179"/>
      <c r="F100" s="179"/>
      <c r="G100" s="179"/>
      <c r="H100" s="179"/>
      <c r="I100" s="179"/>
      <c r="J100" s="179"/>
      <c r="K100" s="180"/>
      <c r="L100" s="130"/>
      <c r="M100" s="65"/>
    </row>
    <row r="101" spans="1:13" ht="12.75">
      <c r="A101" s="130"/>
      <c r="B101" s="130"/>
      <c r="C101" s="177"/>
      <c r="D101" s="207" t="s">
        <v>132</v>
      </c>
      <c r="E101" s="179"/>
      <c r="F101" s="179"/>
      <c r="G101" s="179"/>
      <c r="H101" s="179"/>
      <c r="I101" s="179"/>
      <c r="J101" s="179"/>
      <c r="K101" s="180"/>
      <c r="L101" s="130"/>
      <c r="M101" s="65"/>
    </row>
    <row r="102" spans="1:13" ht="12.75">
      <c r="A102" s="130"/>
      <c r="B102" s="130"/>
      <c r="C102" s="177"/>
      <c r="D102" s="207" t="s">
        <v>131</v>
      </c>
      <c r="E102" s="179"/>
      <c r="F102" s="179"/>
      <c r="G102" s="179"/>
      <c r="H102" s="179"/>
      <c r="I102" s="179"/>
      <c r="J102" s="179"/>
      <c r="K102" s="180"/>
      <c r="L102" s="130"/>
      <c r="M102" s="65"/>
    </row>
    <row r="103" spans="1:12" ht="5.25" customHeight="1">
      <c r="A103"/>
      <c r="B103"/>
      <c r="C103" s="177"/>
      <c r="D103" s="179"/>
      <c r="E103" s="179"/>
      <c r="F103" s="179"/>
      <c r="G103" s="179"/>
      <c r="H103" s="179"/>
      <c r="I103" s="179"/>
      <c r="J103" s="179"/>
      <c r="K103" s="180"/>
      <c r="L103"/>
    </row>
    <row r="104" spans="1:12" ht="12.75">
      <c r="A104"/>
      <c r="B104"/>
      <c r="C104" s="177"/>
      <c r="D104" s="178" t="s">
        <v>133</v>
      </c>
      <c r="E104" s="179"/>
      <c r="F104" s="179"/>
      <c r="G104" s="179"/>
      <c r="H104" s="179"/>
      <c r="I104" s="179"/>
      <c r="J104" s="179"/>
      <c r="K104" s="180"/>
      <c r="L104"/>
    </row>
    <row r="105" spans="1:12" ht="12.75">
      <c r="A105"/>
      <c r="B105"/>
      <c r="C105" s="177"/>
      <c r="D105" s="207" t="s">
        <v>130</v>
      </c>
      <c r="E105" s="179"/>
      <c r="F105" s="179"/>
      <c r="G105" s="179"/>
      <c r="H105" s="179"/>
      <c r="I105" s="179"/>
      <c r="J105" s="179"/>
      <c r="K105" s="180"/>
      <c r="L105"/>
    </row>
    <row r="106" spans="3:11" ht="12.75">
      <c r="C106" s="177"/>
      <c r="D106" s="207" t="s">
        <v>134</v>
      </c>
      <c r="E106" s="179"/>
      <c r="F106" s="179"/>
      <c r="G106" s="179"/>
      <c r="H106" s="179"/>
      <c r="I106" s="179"/>
      <c r="J106" s="179"/>
      <c r="K106" s="180"/>
    </row>
    <row r="107" spans="3:11" ht="12.75">
      <c r="C107" s="177"/>
      <c r="D107" s="181" t="s">
        <v>140</v>
      </c>
      <c r="E107" s="179"/>
      <c r="F107" s="179"/>
      <c r="G107" s="179"/>
      <c r="H107" s="179"/>
      <c r="I107" s="179"/>
      <c r="J107" s="179"/>
      <c r="K107" s="180"/>
    </row>
    <row r="108" spans="3:11" ht="12.75">
      <c r="C108" s="177"/>
      <c r="D108" s="181" t="s">
        <v>141</v>
      </c>
      <c r="E108" s="179"/>
      <c r="F108" s="179"/>
      <c r="G108" s="179"/>
      <c r="H108" s="179"/>
      <c r="I108" s="179"/>
      <c r="J108" s="179"/>
      <c r="K108" s="180"/>
    </row>
    <row r="109" spans="3:11" ht="4.5" customHeight="1" thickBot="1">
      <c r="C109" s="182"/>
      <c r="D109" s="183"/>
      <c r="E109" s="183"/>
      <c r="F109" s="183"/>
      <c r="G109" s="183"/>
      <c r="H109" s="183"/>
      <c r="I109" s="183"/>
      <c r="J109" s="183"/>
      <c r="K109" s="184"/>
    </row>
    <row r="110" ht="4.5" customHeight="1"/>
    <row r="111" ht="4.5" customHeight="1"/>
    <row r="114" ht="12.75">
      <c r="H114" s="208" t="s">
        <v>136</v>
      </c>
    </row>
    <row r="120" ht="12.75">
      <c r="B120" s="264" t="s">
        <v>214</v>
      </c>
    </row>
  </sheetData>
  <sheetProtection password="CFEB" sheet="1"/>
  <mergeCells count="52">
    <mergeCell ref="D97:K97"/>
    <mergeCell ref="D50:L50"/>
    <mergeCell ref="D52:L52"/>
    <mergeCell ref="C65:L65"/>
    <mergeCell ref="D73:L73"/>
    <mergeCell ref="C67:L67"/>
    <mergeCell ref="B56:L56"/>
    <mergeCell ref="B54:L54"/>
    <mergeCell ref="D71:L71"/>
    <mergeCell ref="D75:L75"/>
    <mergeCell ref="D74:L74"/>
    <mergeCell ref="C55:K55"/>
    <mergeCell ref="D72:L72"/>
    <mergeCell ref="C68:L68"/>
    <mergeCell ref="C63:K63"/>
    <mergeCell ref="C70:G70"/>
    <mergeCell ref="B43:L43"/>
    <mergeCell ref="B89:L89"/>
    <mergeCell ref="B86:L86"/>
    <mergeCell ref="C87:L87"/>
    <mergeCell ref="B81:L81"/>
    <mergeCell ref="B83:L83"/>
    <mergeCell ref="C77:L77"/>
    <mergeCell ref="I58:J58"/>
    <mergeCell ref="C61:L61"/>
    <mergeCell ref="C84:L84"/>
    <mergeCell ref="D48:L48"/>
    <mergeCell ref="D51:E51"/>
    <mergeCell ref="C41:J41"/>
    <mergeCell ref="D49:E49"/>
    <mergeCell ref="B48:C48"/>
    <mergeCell ref="C38:I38"/>
    <mergeCell ref="C39:I39"/>
    <mergeCell ref="C46:L46"/>
    <mergeCell ref="B45:L45"/>
    <mergeCell ref="C40:L40"/>
    <mergeCell ref="B17:K17"/>
    <mergeCell ref="B14:K14"/>
    <mergeCell ref="B30:L32"/>
    <mergeCell ref="B37:L37"/>
    <mergeCell ref="B29:L29"/>
    <mergeCell ref="B33:L35"/>
    <mergeCell ref="B1:J2"/>
    <mergeCell ref="B7:J7"/>
    <mergeCell ref="B8:J8"/>
    <mergeCell ref="B27:E27"/>
    <mergeCell ref="B13:J13"/>
    <mergeCell ref="B15:J15"/>
    <mergeCell ref="B18:J18"/>
    <mergeCell ref="B9:K12"/>
    <mergeCell ref="B3:J3"/>
    <mergeCell ref="B16:K16"/>
  </mergeCells>
  <printOptions/>
  <pageMargins left="0.4330708661417323" right="0.4330708661417323" top="0.3937007874015748" bottom="0.3937007874015748" header="0.3937007874015748" footer="0.4330708661417323"/>
  <pageSetup horizontalDpi="300" verticalDpi="300" orientation="landscape" paperSize="9" r:id="rId5"/>
  <drawing r:id="rId4"/>
  <legacyDrawing r:id="rId3"/>
  <oleObjects>
    <oleObject progId="" shapeId="4914108" r:id="rId1"/>
    <oleObject progId="" shapeId="4915397" r:id="rId2"/>
  </oleObjects>
</worksheet>
</file>

<file path=xl/worksheets/sheet2.xml><?xml version="1.0" encoding="utf-8"?>
<worksheet xmlns="http://schemas.openxmlformats.org/spreadsheetml/2006/main" xmlns:r="http://schemas.openxmlformats.org/officeDocument/2006/relationships">
  <sheetPr codeName="Feuil4"/>
  <dimension ref="A1:BA46"/>
  <sheetViews>
    <sheetView showGridLines="0" showRowColHeaders="0" tabSelected="1" zoomScalePageLayoutView="0" workbookViewId="0" topLeftCell="A7">
      <selection activeCell="O8" sqref="O8"/>
    </sheetView>
  </sheetViews>
  <sheetFormatPr defaultColWidth="11.421875" defaultRowHeight="12.75" customHeight="1"/>
  <cols>
    <col min="1" max="1" width="4.421875" style="60" customWidth="1"/>
    <col min="2" max="2" width="2.8515625" style="60" customWidth="1"/>
    <col min="3" max="3" width="7.28125" style="60" customWidth="1"/>
    <col min="4" max="4" width="2.7109375" style="60" customWidth="1"/>
    <col min="5" max="5" width="19.28125" style="60" customWidth="1"/>
    <col min="6" max="6" width="0.71875" style="60" customWidth="1"/>
    <col min="7" max="7" width="7.140625" style="60" customWidth="1"/>
    <col min="8" max="8" width="0.71875" style="60" customWidth="1"/>
    <col min="9" max="9" width="8.140625" style="60" customWidth="1"/>
    <col min="10" max="10" width="2.8515625" style="60" customWidth="1"/>
    <col min="11" max="11" width="5.421875" style="60" customWidth="1"/>
    <col min="12" max="12" width="21.8515625" style="93" customWidth="1"/>
    <col min="13" max="13" width="4.421875" style="93" customWidth="1"/>
    <col min="14" max="14" width="0.71875" style="60" customWidth="1"/>
    <col min="15" max="15" width="5.00390625" style="60" customWidth="1"/>
    <col min="16" max="16" width="0.71875" style="60" customWidth="1"/>
    <col min="17" max="17" width="5.00390625" style="60" customWidth="1"/>
    <col min="18" max="18" width="0.71875" style="60" customWidth="1"/>
    <col min="19" max="19" width="5.00390625" style="60" customWidth="1"/>
    <col min="20" max="20" width="3.57421875" style="60" hidden="1" customWidth="1"/>
    <col min="21" max="21" width="24.28125" style="60" hidden="1" customWidth="1"/>
    <col min="22" max="22" width="0.71875" style="60" hidden="1" customWidth="1"/>
    <col min="23" max="23" width="5.8515625" style="60" hidden="1" customWidth="1"/>
    <col min="24" max="24" width="3.57421875" style="60" hidden="1" customWidth="1"/>
    <col min="25" max="25" width="24.28125" style="60" hidden="1" customWidth="1"/>
    <col min="26" max="26" width="0.71875" style="60" hidden="1" customWidth="1"/>
    <col min="27" max="27" width="5.8515625" style="60" hidden="1" customWidth="1"/>
    <col min="28" max="28" width="2.8515625" style="60" hidden="1" customWidth="1"/>
    <col min="29" max="29" width="22.8515625" style="60" hidden="1" customWidth="1"/>
    <col min="30" max="30" width="0.71875" style="60" hidden="1" customWidth="1"/>
    <col min="31" max="31" width="5.8515625" style="60" hidden="1" customWidth="1"/>
    <col min="32" max="32" width="3.57421875" style="60" hidden="1" customWidth="1"/>
    <col min="33" max="33" width="21.421875" style="60" hidden="1" customWidth="1"/>
    <col min="34" max="34" width="0.71875" style="60" hidden="1" customWidth="1"/>
    <col min="35" max="35" width="5.8515625" style="60" hidden="1" customWidth="1"/>
    <col min="36" max="36" width="3.57421875" style="60" hidden="1" customWidth="1"/>
    <col min="37" max="37" width="5.421875" style="60" hidden="1" customWidth="1"/>
    <col min="38" max="38" width="0.71875" style="60" hidden="1" customWidth="1"/>
    <col min="39" max="39" width="5.8515625" style="60" hidden="1" customWidth="1"/>
    <col min="40" max="40" width="2.8515625" style="60" hidden="1" customWidth="1"/>
    <col min="41" max="41" width="20.7109375" style="60" hidden="1" customWidth="1"/>
    <col min="42" max="42" width="0.85546875" style="60" hidden="1" customWidth="1"/>
    <col min="43" max="43" width="5.8515625" style="60" hidden="1" customWidth="1"/>
    <col min="44" max="44" width="2.8515625" style="60" hidden="1" customWidth="1"/>
    <col min="45" max="45" width="22.8515625" style="60" hidden="1" customWidth="1"/>
    <col min="46" max="46" width="0.71875" style="60" hidden="1" customWidth="1"/>
    <col min="47" max="47" width="5.8515625" style="60" hidden="1" customWidth="1"/>
    <col min="48" max="48" width="3.57421875" style="60" hidden="1" customWidth="1"/>
    <col min="49" max="49" width="21.421875" style="60" hidden="1" customWidth="1"/>
    <col min="50" max="50" width="0.71875" style="60" hidden="1" customWidth="1"/>
    <col min="51" max="51" width="5.8515625" style="60" hidden="1" customWidth="1"/>
    <col min="52" max="52" width="2.140625" style="60" hidden="1" customWidth="1"/>
    <col min="53" max="53" width="0.71875" style="60" customWidth="1"/>
    <col min="54" max="16384" width="11.421875" style="60" customWidth="1"/>
  </cols>
  <sheetData>
    <row r="1" spans="1:53" ht="64.5" customHeight="1">
      <c r="A1" s="318" t="s">
        <v>212</v>
      </c>
      <c r="B1" s="318"/>
      <c r="C1" s="318"/>
      <c r="D1" s="57"/>
      <c r="E1" s="58" t="s">
        <v>93</v>
      </c>
      <c r="F1" s="59"/>
      <c r="G1" s="58"/>
      <c r="H1" s="59"/>
      <c r="I1" s="57"/>
      <c r="J1" s="59"/>
      <c r="K1" s="59"/>
      <c r="L1" s="99" t="s">
        <v>99</v>
      </c>
      <c r="M1" s="58"/>
      <c r="N1" s="57"/>
      <c r="O1" s="57"/>
      <c r="P1" s="57"/>
      <c r="Q1" s="57"/>
      <c r="R1" s="57"/>
      <c r="S1" s="57"/>
      <c r="T1" s="57"/>
      <c r="U1" s="316"/>
      <c r="V1" s="316"/>
      <c r="W1" s="316"/>
      <c r="X1" s="316"/>
      <c r="Y1" s="316"/>
      <c r="Z1" s="316"/>
      <c r="AA1" s="316"/>
      <c r="AB1" s="316"/>
      <c r="AC1" s="316"/>
      <c r="AD1" s="316"/>
      <c r="AE1" s="316"/>
      <c r="AF1" s="316"/>
      <c r="AG1" s="316"/>
      <c r="AH1" s="316"/>
      <c r="AI1" s="316"/>
      <c r="AJ1" s="316"/>
      <c r="AK1" s="316"/>
      <c r="AL1" s="316"/>
      <c r="AM1" s="316"/>
      <c r="AN1" s="316"/>
      <c r="AO1" s="316"/>
      <c r="AP1" s="316"/>
      <c r="AQ1" s="316"/>
      <c r="AR1" s="57"/>
      <c r="AZ1" s="57"/>
      <c r="BA1" s="57"/>
    </row>
    <row r="2" spans="1:53" ht="12.75" customHeight="1">
      <c r="A2" s="261"/>
      <c r="B2" s="262"/>
      <c r="C2" s="263"/>
      <c r="E2" s="81" t="s">
        <v>92</v>
      </c>
      <c r="F2" s="324" t="s">
        <v>219</v>
      </c>
      <c r="G2" s="325"/>
      <c r="H2" s="325"/>
      <c r="I2" s="325"/>
      <c r="J2" s="326"/>
      <c r="L2" s="124"/>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row>
    <row r="3" spans="2:53" ht="15.75" customHeight="1">
      <c r="B3" s="61"/>
      <c r="C3" s="61"/>
      <c r="D3" s="61"/>
      <c r="E3" s="79"/>
      <c r="F3" s="61"/>
      <c r="G3" s="79"/>
      <c r="H3" s="79">
        <f>IF($F$2="hauteur","Attention ! Méthode possible que pour un couvert monospécifique et certaines espèces !","")</f>
      </c>
      <c r="I3" s="61"/>
      <c r="J3" s="78"/>
      <c r="K3" s="78"/>
      <c r="L3" s="79"/>
      <c r="M3" s="78"/>
      <c r="N3" s="61"/>
      <c r="O3" s="61"/>
      <c r="P3" s="61"/>
      <c r="Q3" s="61"/>
      <c r="R3" s="61"/>
      <c r="S3" s="61"/>
      <c r="T3" s="61"/>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61"/>
      <c r="BA3" s="61"/>
    </row>
    <row r="4" spans="2:53" ht="17.25" customHeight="1">
      <c r="B4" s="62"/>
      <c r="C4" s="57"/>
      <c r="D4" s="57"/>
      <c r="E4" s="57"/>
      <c r="F4" s="57"/>
      <c r="G4" s="57"/>
      <c r="H4" s="57"/>
      <c r="I4" s="57"/>
      <c r="J4" s="57"/>
      <c r="K4" s="57"/>
      <c r="L4" s="73"/>
      <c r="M4" s="73"/>
      <c r="N4" s="57"/>
      <c r="O4" s="315" t="s">
        <v>76</v>
      </c>
      <c r="P4" s="315"/>
      <c r="Q4" s="315"/>
      <c r="R4" s="315"/>
      <c r="S4" s="315"/>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95"/>
    </row>
    <row r="5" spans="2:53" ht="12.75">
      <c r="B5" s="63"/>
      <c r="C5" s="317" t="s">
        <v>75</v>
      </c>
      <c r="D5" s="317"/>
      <c r="E5" s="317"/>
      <c r="G5" s="123">
        <v>40892</v>
      </c>
      <c r="H5" s="66"/>
      <c r="J5" s="57"/>
      <c r="K5" s="57"/>
      <c r="L5" s="73"/>
      <c r="M5" s="73"/>
      <c r="N5" s="57"/>
      <c r="O5" s="5">
        <v>1</v>
      </c>
      <c r="P5" s="72"/>
      <c r="Q5" s="5">
        <v>2</v>
      </c>
      <c r="R5" s="72"/>
      <c r="S5" s="5">
        <v>3</v>
      </c>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77"/>
    </row>
    <row r="6" spans="2:53" ht="4.5" customHeight="1">
      <c r="B6" s="63"/>
      <c r="C6" s="65"/>
      <c r="D6" s="65"/>
      <c r="E6" s="74"/>
      <c r="F6" s="74"/>
      <c r="G6" s="74"/>
      <c r="H6" s="57"/>
      <c r="I6" s="57"/>
      <c r="J6" s="57"/>
      <c r="K6" s="57"/>
      <c r="L6" s="73"/>
      <c r="M6" s="73"/>
      <c r="N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77"/>
    </row>
    <row r="7" spans="2:53" s="57" customFormat="1" ht="12.75">
      <c r="B7" s="63"/>
      <c r="C7" s="82">
        <f>IF(AND($F$2="hauteur",D8&gt;1),"Méthode par mesure de hauteur possible seulement pour 1 espèce !","")</f>
      </c>
      <c r="D7" s="83"/>
      <c r="E7" s="84"/>
      <c r="F7" s="84"/>
      <c r="G7" s="84"/>
      <c r="H7" s="83"/>
      <c r="I7" s="83"/>
      <c r="J7" s="83"/>
      <c r="K7" s="85"/>
      <c r="L7" s="82">
        <f>IF(AND(L8="hauteur",OR(O8&gt;K8,Q8&gt;K8,S8&gt;K8)),"hauteur hors du domaine de validité !","")</f>
      </c>
      <c r="M7" s="82"/>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BA7" s="77"/>
    </row>
    <row r="8" spans="2:53" ht="12.75">
      <c r="B8" s="63"/>
      <c r="C8" s="6" t="s">
        <v>37</v>
      </c>
      <c r="D8" s="6">
        <v>1</v>
      </c>
      <c r="E8" s="319" t="s">
        <v>42</v>
      </c>
      <c r="F8" s="320"/>
      <c r="G8" s="321"/>
      <c r="H8" s="327" t="str">
        <f>IF(E8="","",(VLOOKUP(E8,abaques,3)))</f>
        <v>crucifères</v>
      </c>
      <c r="I8" s="328"/>
      <c r="J8" s="329"/>
      <c r="K8" s="209">
        <f>IF(E8="",0,VLOOKUP(E8,abaques,12))</f>
        <v>130</v>
      </c>
      <c r="L8" s="29" t="str">
        <f>IF(AND($F$2="hauteur",E8&lt;&gt;""),IF(K8&lt;&gt;0,"Hauteur","Espèce non référencée"),IF($F$2="biomasse sèche","Biomasse aérienne sèche","Biomasse aérienne verte"))</f>
        <v>Biomasse aérienne verte</v>
      </c>
      <c r="M8" s="28" t="str">
        <f>IF(L8="hauteur","(cm)",IF(L8="Espèce non référencée","","(g)"))</f>
        <v>(g)</v>
      </c>
      <c r="N8" s="66"/>
      <c r="O8" s="125">
        <v>1000</v>
      </c>
      <c r="P8" s="98"/>
      <c r="Q8" s="125"/>
      <c r="R8" s="72"/>
      <c r="S8" s="125"/>
      <c r="T8" s="57"/>
      <c r="U8" s="35" t="s">
        <v>77</v>
      </c>
      <c r="V8" s="57"/>
      <c r="W8" s="2">
        <f>IF(OR($G$5="",I10=""),"",$G$5-I10)</f>
        <v>105</v>
      </c>
      <c r="X8" s="57"/>
      <c r="Y8" s="13" t="s">
        <v>65</v>
      </c>
      <c r="Z8" s="57"/>
      <c r="AA8" s="14">
        <f>IF(OR(E8="",W8=""),"",VLOOKUP(E8,abaques,IF(W8&lt;60,4,IF(W8&lt;90,5,6))))</f>
        <v>18</v>
      </c>
      <c r="AB8" s="57"/>
      <c r="AC8" s="13" t="s">
        <v>64</v>
      </c>
      <c r="AD8" s="57"/>
      <c r="AE8" s="15">
        <f>IF(OR(E8="",G$22=""),"",VLOOKUP(E8,abaques,IF(G$22&lt;1,7,IF(G$22&lt;2,8,IF(G$22&lt;3,9,10)))))</f>
        <v>2.5</v>
      </c>
      <c r="AF8" s="57"/>
      <c r="AG8" s="5" t="s">
        <v>62</v>
      </c>
      <c r="AH8" s="57"/>
      <c r="AI8" s="16">
        <f>IF(E8="","",VLOOKUP(E8,abaques,11))</f>
        <v>1.1</v>
      </c>
      <c r="AJ8" s="57"/>
      <c r="AM8" s="57"/>
      <c r="AN8" s="57"/>
      <c r="AO8" s="5" t="s">
        <v>85</v>
      </c>
      <c r="AP8" s="57"/>
      <c r="AQ8" s="14">
        <f>IF(AM10="","",IF(AM10&lt;15,50,IF(AM10&lt;30,80-2*AM10,20)))</f>
        <v>46.4</v>
      </c>
      <c r="AR8" s="57"/>
      <c r="AS8" s="13" t="s">
        <v>179</v>
      </c>
      <c r="AT8" s="57"/>
      <c r="AU8" s="222">
        <f>IF(E8="","",VLOOKUP(E8,abaques,17))</f>
        <v>0.5</v>
      </c>
      <c r="AV8" s="57"/>
      <c r="AW8" s="13" t="s">
        <v>182</v>
      </c>
      <c r="AX8" s="57"/>
      <c r="AY8" s="222">
        <f>IF(E8="","",VLOOKUP(E8,abaques,18))</f>
        <v>3</v>
      </c>
      <c r="AZ8" s="57"/>
      <c r="BA8" s="77"/>
    </row>
    <row r="9" spans="2:53" ht="6.75" customHeight="1">
      <c r="B9" s="63"/>
      <c r="C9" s="65"/>
      <c r="D9" s="65"/>
      <c r="E9" s="71"/>
      <c r="F9" s="71"/>
      <c r="G9" s="71"/>
      <c r="H9" s="65"/>
      <c r="I9" s="65"/>
      <c r="J9" s="210"/>
      <c r="K9" s="57"/>
      <c r="L9" s="73"/>
      <c r="M9" s="73"/>
      <c r="N9" s="57"/>
      <c r="O9" s="209">
        <f>IF(O8="","",VLOOKUP($E8,abaques,14)*POWER(O8,VLOOKUP($E8,abaques,15))+VLOOKUP($E8,abaques,16)*O8)</f>
        <v>20.748594879051815</v>
      </c>
      <c r="P9" s="209"/>
      <c r="Q9" s="209">
        <f>IF(Q8="","",VLOOKUP($E8,abaques,14)*POWER(Q8,VLOOKUP($E8,abaques,15))+VLOOKUP($E8,abaques,16)*Q8)</f>
      </c>
      <c r="R9" s="211"/>
      <c r="S9" s="209">
        <f>IF(S8="","",VLOOKUP($E8,abaques,14)*POWER(S8,VLOOKUP($E8,abaques,15))+VLOOKUP($E8,abaques,16)*S8)</f>
      </c>
      <c r="T9" s="57"/>
      <c r="U9" s="74"/>
      <c r="V9" s="57"/>
      <c r="W9" s="57"/>
      <c r="X9" s="57"/>
      <c r="Y9" s="74"/>
      <c r="Z9" s="57"/>
      <c r="AA9" s="57"/>
      <c r="AB9" s="57"/>
      <c r="AC9" s="212"/>
      <c r="AD9" s="213"/>
      <c r="AE9" s="213"/>
      <c r="AF9" s="213"/>
      <c r="AG9" s="76"/>
      <c r="AH9" s="73"/>
      <c r="AJ9" s="57"/>
      <c r="AK9" s="212"/>
      <c r="AL9" s="57"/>
      <c r="AM9" s="214"/>
      <c r="AN9" s="213"/>
      <c r="AO9" s="76"/>
      <c r="AP9" s="73"/>
      <c r="AR9" s="213"/>
      <c r="AS9" s="212"/>
      <c r="AT9" s="213"/>
      <c r="AU9" s="213"/>
      <c r="AV9" s="213"/>
      <c r="AW9" s="76"/>
      <c r="AX9" s="73"/>
      <c r="AZ9" s="57"/>
      <c r="BA9" s="77"/>
    </row>
    <row r="10" spans="2:53" ht="12.75">
      <c r="B10" s="63"/>
      <c r="C10" s="65"/>
      <c r="D10" s="66"/>
      <c r="E10" s="317" t="s">
        <v>91</v>
      </c>
      <c r="F10" s="317"/>
      <c r="G10" s="317"/>
      <c r="H10" s="66"/>
      <c r="I10" s="33">
        <v>40787</v>
      </c>
      <c r="J10" s="72"/>
      <c r="K10" s="65"/>
      <c r="L10" s="323" t="s">
        <v>61</v>
      </c>
      <c r="M10" s="323"/>
      <c r="N10" s="66"/>
      <c r="O10" s="34">
        <v>1</v>
      </c>
      <c r="P10" s="98"/>
      <c r="Q10" s="34">
        <f>IF($O$10="","",$O$10)</f>
        <v>1</v>
      </c>
      <c r="R10" s="72"/>
      <c r="S10" s="34">
        <f>IF($Q$10="","",$Q$10)</f>
        <v>1</v>
      </c>
      <c r="T10" s="57"/>
      <c r="U10" s="12" t="s">
        <v>78</v>
      </c>
      <c r="V10" s="75"/>
      <c r="W10" s="4">
        <f>IF(OR(L8="hauteur",$F$2="biomasse sèche"),"",IF(AND(O11="",Q11="",S11=""),"",AVERAGE(O11,Q11,S11)/100))</f>
        <v>10</v>
      </c>
      <c r="X10" s="57"/>
      <c r="Y10" s="12" t="s">
        <v>80</v>
      </c>
      <c r="Z10" s="75"/>
      <c r="AA10" s="7">
        <f>IF(L8="hauteur",IF(AND(O9="",Q9="",S9=""),"",AVERAGE(O9,Q9,S9)),IF($F$2="biomasse sèche",IF(AND(O11="",Q11="",S11=""),"",AVERAGE(O11,Q11,S11)/100),IF(OR(W10="",AA8=""),"",W10*AA8/100)))</f>
        <v>1.8</v>
      </c>
      <c r="AB10" s="96">
        <f>AA10</f>
        <v>1.8</v>
      </c>
      <c r="AC10" s="12" t="s">
        <v>82</v>
      </c>
      <c r="AD10" s="75"/>
      <c r="AE10" s="3">
        <f>IF(AA10="","",AA10*AE8*10)</f>
        <v>45</v>
      </c>
      <c r="AF10" s="96"/>
      <c r="AG10" s="12" t="s">
        <v>84</v>
      </c>
      <c r="AH10" s="75"/>
      <c r="AI10" s="3">
        <f>IF(AE10="","",AI8*AE10)</f>
        <v>49.50000000000001</v>
      </c>
      <c r="AJ10" s="96">
        <f>AI10</f>
        <v>49.50000000000001</v>
      </c>
      <c r="AK10" s="12" t="s">
        <v>35</v>
      </c>
      <c r="AL10" s="57"/>
      <c r="AM10" s="3">
        <f>IF(AE8="","",42/AE8)</f>
        <v>16.8</v>
      </c>
      <c r="AN10" s="57"/>
      <c r="AO10" s="12" t="s">
        <v>86</v>
      </c>
      <c r="AP10" s="75"/>
      <c r="AQ10" s="3">
        <f>IF(AI10="","",AI10*AQ8/100)</f>
        <v>22.968000000000004</v>
      </c>
      <c r="AR10" s="219">
        <f>AQ10</f>
        <v>22.968000000000004</v>
      </c>
      <c r="AS10" s="12" t="s">
        <v>21</v>
      </c>
      <c r="AT10" s="75"/>
      <c r="AU10" s="3">
        <f>IF(AA10="","",AA10*AU8*AI8*10)</f>
        <v>9.9</v>
      </c>
      <c r="AV10" s="219">
        <f>AU10</f>
        <v>9.9</v>
      </c>
      <c r="AW10" s="12" t="s">
        <v>22</v>
      </c>
      <c r="AX10" s="75"/>
      <c r="AY10" s="3">
        <f>IF(AA10="","",AA10*AY8*AI8*10)</f>
        <v>59.40000000000001</v>
      </c>
      <c r="AZ10" s="219">
        <f>AY10</f>
        <v>59.40000000000001</v>
      </c>
      <c r="BA10" s="77"/>
    </row>
    <row r="11" spans="2:53" ht="12.75">
      <c r="B11" s="63"/>
      <c r="C11" s="67"/>
      <c r="D11" s="67"/>
      <c r="E11" s="322">
        <f>IF(W8&lt;0,"Erreur de date !","")</f>
      </c>
      <c r="F11" s="322"/>
      <c r="G11" s="322"/>
      <c r="H11" s="86"/>
      <c r="I11" s="86"/>
      <c r="J11" s="87"/>
      <c r="K11" s="87"/>
      <c r="L11" s="88"/>
      <c r="M11" s="88"/>
      <c r="N11" s="87"/>
      <c r="O11" s="215">
        <f>IF(OR(O8="",O10=""),"",O8/O10)</f>
        <v>1000</v>
      </c>
      <c r="P11" s="215"/>
      <c r="Q11" s="215">
        <f>IF(OR(Q8="",Q10=""),"",Q8/Q10)</f>
      </c>
      <c r="R11" s="215"/>
      <c r="S11" s="215">
        <f>IF(OR(S8="",S10=""),"",S8/S10)</f>
      </c>
      <c r="T11" s="216"/>
      <c r="U11" s="217" t="s">
        <v>79</v>
      </c>
      <c r="V11" s="216"/>
      <c r="W11" s="216"/>
      <c r="X11" s="216"/>
      <c r="Y11" s="217" t="s">
        <v>81</v>
      </c>
      <c r="Z11" s="216"/>
      <c r="AA11" s="216"/>
      <c r="AB11" s="216"/>
      <c r="AC11" s="217" t="s">
        <v>83</v>
      </c>
      <c r="AD11" s="216"/>
      <c r="AE11" s="216"/>
      <c r="AF11" s="216"/>
      <c r="AG11" s="217" t="s">
        <v>83</v>
      </c>
      <c r="AH11" s="216"/>
      <c r="AI11" s="216"/>
      <c r="AJ11" s="216"/>
      <c r="AK11" s="217"/>
      <c r="AL11" s="216"/>
      <c r="AM11" s="216"/>
      <c r="AN11" s="216"/>
      <c r="AO11" s="217" t="s">
        <v>83</v>
      </c>
      <c r="AP11" s="216"/>
      <c r="AQ11" s="216"/>
      <c r="AR11" s="216"/>
      <c r="AS11" s="217" t="s">
        <v>83</v>
      </c>
      <c r="AT11" s="216"/>
      <c r="AU11" s="216"/>
      <c r="AV11" s="216"/>
      <c r="AW11" s="217" t="s">
        <v>83</v>
      </c>
      <c r="AX11" s="216"/>
      <c r="AY11" s="216"/>
      <c r="AZ11" s="218"/>
      <c r="BA11" s="77"/>
    </row>
    <row r="12" spans="2:53" ht="12.75" customHeight="1">
      <c r="B12" s="63"/>
      <c r="C12" s="82">
        <f>IF(AND($F$2="hauteur",D13&gt;1),"Méthode par mesure de hauteur possible seulement pour 1 espèce !","")</f>
      </c>
      <c r="D12" s="83"/>
      <c r="E12" s="84"/>
      <c r="F12" s="84"/>
      <c r="G12" s="84"/>
      <c r="H12" s="83"/>
      <c r="I12" s="83"/>
      <c r="J12" s="83"/>
      <c r="K12" s="85"/>
      <c r="L12" s="82">
        <f>IF(AND(L13="hauteur",OR(O13&gt;K13,Q13&gt;K13,S13&gt;K13)),"hauteur hors du domaine de validité !","")</f>
      </c>
      <c r="M12" s="82"/>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57"/>
      <c r="BA12" s="77"/>
    </row>
    <row r="13" spans="2:53" ht="12.75">
      <c r="B13" s="63"/>
      <c r="C13" s="6" t="s">
        <v>37</v>
      </c>
      <c r="D13" s="6">
        <f>D8+1</f>
        <v>2</v>
      </c>
      <c r="E13" s="319" t="s">
        <v>187</v>
      </c>
      <c r="F13" s="320"/>
      <c r="G13" s="321"/>
      <c r="H13" s="327" t="str">
        <f>IF(E13="","",(VLOOKUP(E13,abaques,3)))</f>
        <v>légumineuses</v>
      </c>
      <c r="I13" s="328"/>
      <c r="J13" s="329"/>
      <c r="K13" s="209">
        <f>IF(E13="",0,VLOOKUP(E13,abaques,12))</f>
        <v>0</v>
      </c>
      <c r="L13" s="29" t="str">
        <f>IF(AND($F$2="hauteur",E13&lt;&gt;""),IF(K13&lt;&gt;0,"Hauteur","Espèce non référencée"),IF($F$2="biomasse sèche","Biomasse aérienne sèche","Biomasse aérienne verte"))</f>
        <v>Biomasse aérienne verte</v>
      </c>
      <c r="M13" s="28" t="str">
        <f>IF(L13="hauteur","(cm)",IF(L13="Espèce non référencée","","(g)"))</f>
        <v>(g)</v>
      </c>
      <c r="N13" s="66"/>
      <c r="O13" s="125">
        <v>850</v>
      </c>
      <c r="P13" s="98"/>
      <c r="Q13" s="125"/>
      <c r="R13" s="72"/>
      <c r="S13" s="125"/>
      <c r="T13" s="57"/>
      <c r="U13" s="35" t="s">
        <v>77</v>
      </c>
      <c r="V13" s="57"/>
      <c r="W13" s="2">
        <f>IF(OR($G$5="",I15=""),"",$G$5-I15)</f>
        <v>105</v>
      </c>
      <c r="X13" s="57"/>
      <c r="Y13" s="13" t="s">
        <v>65</v>
      </c>
      <c r="Z13" s="57"/>
      <c r="AA13" s="14">
        <f>IF(OR(E13="",W13=""),"",VLOOKUP(E13,abaques,IF(W13&lt;60,4,IF(W13&lt;90,5,6))))</f>
        <v>14</v>
      </c>
      <c r="AB13" s="57"/>
      <c r="AC13" s="13" t="s">
        <v>64</v>
      </c>
      <c r="AD13" s="57"/>
      <c r="AE13" s="15">
        <f>IF(OR(E13="",G$22=""),"",VLOOKUP(E13,abaques,IF(G$22&lt;1,7,IF(G$22&lt;2,8,IF(G$22&lt;3,9,10)))))</f>
        <v>4</v>
      </c>
      <c r="AF13" s="57"/>
      <c r="AG13" s="5" t="s">
        <v>62</v>
      </c>
      <c r="AH13" s="57"/>
      <c r="AI13" s="16">
        <f>IF(E13="","",VLOOKUP(E13,abaques,11))</f>
        <v>1.3</v>
      </c>
      <c r="AJ13" s="57"/>
      <c r="AM13" s="57"/>
      <c r="AN13" s="57"/>
      <c r="AO13" s="5" t="s">
        <v>85</v>
      </c>
      <c r="AP13" s="57"/>
      <c r="AQ13" s="14">
        <f>IF(AM15="","",IF(AM15&lt;15,50,IF(AM15&lt;30,80-2*AM15,20)))</f>
        <v>50</v>
      </c>
      <c r="AR13" s="57"/>
      <c r="AS13" s="13" t="s">
        <v>179</v>
      </c>
      <c r="AT13" s="57"/>
      <c r="AU13" s="222">
        <f>IF(E13="","",VLOOKUP(E13,abaques,17))</f>
        <v>0.55</v>
      </c>
      <c r="AV13" s="57"/>
      <c r="AW13" s="13" t="s">
        <v>182</v>
      </c>
      <c r="AX13" s="57"/>
      <c r="AY13" s="222">
        <f>IF(E13="","",VLOOKUP(E13,abaques,18))</f>
        <v>3.5</v>
      </c>
      <c r="AZ13" s="57"/>
      <c r="BA13" s="77"/>
    </row>
    <row r="14" spans="2:53" ht="12.75" customHeight="1">
      <c r="B14" s="63"/>
      <c r="C14" s="65"/>
      <c r="D14" s="65"/>
      <c r="E14" s="71"/>
      <c r="F14" s="71"/>
      <c r="G14" s="71"/>
      <c r="H14" s="65"/>
      <c r="I14" s="65"/>
      <c r="J14" s="210"/>
      <c r="K14" s="57"/>
      <c r="L14" s="73"/>
      <c r="M14" s="73"/>
      <c r="N14" s="57"/>
      <c r="O14" s="209">
        <f>IF(O13="","",VLOOKUP($E13,abaques,14)*POWER(O13,VLOOKUP($E13,abaques,15))+VLOOKUP($E13,abaques,16)*O13)</f>
        <v>0</v>
      </c>
      <c r="P14" s="209"/>
      <c r="Q14" s="209">
        <f>IF(Q13="","",VLOOKUP($E13,abaques,14)*POWER(Q13,VLOOKUP($E13,abaques,15))+VLOOKUP($E13,abaques,16)*Q13)</f>
      </c>
      <c r="R14" s="211"/>
      <c r="S14" s="209">
        <f>IF(S13="","",VLOOKUP($E13,abaques,14)*POWER(S13,VLOOKUP($E13,abaques,15))+VLOOKUP($E13,abaques,16)*S13)</f>
      </c>
      <c r="T14" s="57"/>
      <c r="U14" s="74"/>
      <c r="V14" s="57"/>
      <c r="W14" s="57"/>
      <c r="X14" s="57"/>
      <c r="Y14" s="74"/>
      <c r="Z14" s="57"/>
      <c r="AA14" s="57"/>
      <c r="AB14" s="57"/>
      <c r="AC14" s="212"/>
      <c r="AD14" s="213"/>
      <c r="AE14" s="213"/>
      <c r="AF14" s="213"/>
      <c r="AG14" s="76"/>
      <c r="AH14" s="73"/>
      <c r="AJ14" s="57"/>
      <c r="AK14" s="212"/>
      <c r="AL14" s="57"/>
      <c r="AM14" s="214"/>
      <c r="AN14" s="213"/>
      <c r="AO14" s="76"/>
      <c r="AP14" s="73"/>
      <c r="AR14" s="213"/>
      <c r="AS14" s="212"/>
      <c r="AT14" s="213"/>
      <c r="AU14" s="213"/>
      <c r="AV14" s="213"/>
      <c r="AW14" s="76"/>
      <c r="AX14" s="73"/>
      <c r="AZ14" s="57"/>
      <c r="BA14" s="77"/>
    </row>
    <row r="15" spans="2:53" ht="12.75" customHeight="1">
      <c r="B15" s="63"/>
      <c r="C15" s="65"/>
      <c r="D15" s="66"/>
      <c r="E15" s="317" t="s">
        <v>91</v>
      </c>
      <c r="F15" s="317"/>
      <c r="G15" s="317"/>
      <c r="H15" s="66"/>
      <c r="I15" s="33">
        <f>IF(I10="","",I10)</f>
        <v>40787</v>
      </c>
      <c r="J15" s="72"/>
      <c r="K15" s="65"/>
      <c r="L15" s="323" t="s">
        <v>61</v>
      </c>
      <c r="M15" s="323"/>
      <c r="N15" s="66"/>
      <c r="O15" s="34">
        <f>IF(O10="","",O10)</f>
        <v>1</v>
      </c>
      <c r="P15" s="98"/>
      <c r="Q15" s="34">
        <f>IF(Q10="","",Q10)</f>
        <v>1</v>
      </c>
      <c r="R15" s="72"/>
      <c r="S15" s="34">
        <f>IF(S10="","",S10)</f>
        <v>1</v>
      </c>
      <c r="T15" s="57"/>
      <c r="U15" s="12" t="s">
        <v>78</v>
      </c>
      <c r="V15" s="75"/>
      <c r="W15" s="4">
        <f>IF(OR(L13="hauteur",$F$2="biomasse sèche"),"",IF(AND(O16="",Q16="",S16=""),"",AVERAGE(O16,Q16,S16)/100))</f>
        <v>8.5</v>
      </c>
      <c r="X15" s="57"/>
      <c r="Y15" s="12" t="s">
        <v>80</v>
      </c>
      <c r="Z15" s="75"/>
      <c r="AA15" s="7">
        <f>IF(L13="hauteur",IF(AND(O14="",Q14="",S14=""),"",AVERAGE(O14,Q14,S14)),IF($F$2="biomasse sèche",IF(AND(O16="",Q16="",S16=""),"",AVERAGE(O16,Q16,S16)/100),IF(OR(W15="",AA13=""),"",W15*AA13/100)))</f>
        <v>1.19</v>
      </c>
      <c r="AB15" s="96">
        <f>AA15</f>
        <v>1.19</v>
      </c>
      <c r="AC15" s="12" t="s">
        <v>82</v>
      </c>
      <c r="AD15" s="75"/>
      <c r="AE15" s="3">
        <f>IF(AA15="","",AA15*AE13*10)</f>
        <v>47.599999999999994</v>
      </c>
      <c r="AF15" s="96"/>
      <c r="AG15" s="12" t="s">
        <v>84</v>
      </c>
      <c r="AH15" s="75"/>
      <c r="AI15" s="3">
        <f>IF(AE15="","",AI13*AE15)</f>
        <v>61.879999999999995</v>
      </c>
      <c r="AJ15" s="96">
        <f>AI15</f>
        <v>61.879999999999995</v>
      </c>
      <c r="AK15" s="12" t="s">
        <v>35</v>
      </c>
      <c r="AL15" s="57"/>
      <c r="AM15" s="3">
        <f>IF(AE13="","",42/AE13)</f>
        <v>10.5</v>
      </c>
      <c r="AN15" s="57"/>
      <c r="AO15" s="12" t="s">
        <v>86</v>
      </c>
      <c r="AP15" s="75"/>
      <c r="AQ15" s="3">
        <f>IF(AI15="","",AI15*AQ13/100)</f>
        <v>30.94</v>
      </c>
      <c r="AR15" s="219">
        <f>AQ15</f>
        <v>30.94</v>
      </c>
      <c r="AS15" s="12" t="s">
        <v>21</v>
      </c>
      <c r="AT15" s="75"/>
      <c r="AU15" s="3">
        <f>IF(AA15="","",AA15*AU13*AI13*10)</f>
        <v>8.5085</v>
      </c>
      <c r="AV15" s="219">
        <f>AU15</f>
        <v>8.5085</v>
      </c>
      <c r="AW15" s="12" t="s">
        <v>22</v>
      </c>
      <c r="AX15" s="75"/>
      <c r="AY15" s="3">
        <f>IF(AA15="","",AA15*AY13*AI13*10)</f>
        <v>54.145</v>
      </c>
      <c r="AZ15" s="219">
        <f>AY15</f>
        <v>54.145</v>
      </c>
      <c r="BA15" s="77"/>
    </row>
    <row r="16" spans="2:53" ht="12.75" customHeight="1">
      <c r="B16" s="63"/>
      <c r="C16" s="67"/>
      <c r="D16" s="67"/>
      <c r="E16" s="322">
        <f>IF(W13&lt;0,"Erreur de date !","")</f>
      </c>
      <c r="F16" s="322"/>
      <c r="G16" s="322"/>
      <c r="H16" s="86"/>
      <c r="I16" s="86"/>
      <c r="J16" s="87"/>
      <c r="K16" s="87"/>
      <c r="L16" s="88"/>
      <c r="M16" s="88"/>
      <c r="N16" s="87"/>
      <c r="O16" s="215">
        <f>IF(OR(O13="",O15=""),"",O13/O15)</f>
        <v>850</v>
      </c>
      <c r="P16" s="215"/>
      <c r="Q16" s="215">
        <f>IF(OR(Q13="",Q15=""),"",Q13/Q15)</f>
      </c>
      <c r="R16" s="215"/>
      <c r="S16" s="215">
        <f>IF(OR(S13="",S15=""),"",S13/S15)</f>
      </c>
      <c r="T16" s="216"/>
      <c r="U16" s="217" t="s">
        <v>79</v>
      </c>
      <c r="V16" s="216"/>
      <c r="W16" s="216"/>
      <c r="X16" s="216"/>
      <c r="Y16" s="217" t="s">
        <v>81</v>
      </c>
      <c r="Z16" s="216"/>
      <c r="AA16" s="216"/>
      <c r="AB16" s="216"/>
      <c r="AC16" s="217" t="s">
        <v>83</v>
      </c>
      <c r="AD16" s="216"/>
      <c r="AE16" s="216"/>
      <c r="AF16" s="216"/>
      <c r="AG16" s="217" t="s">
        <v>83</v>
      </c>
      <c r="AH16" s="216"/>
      <c r="AI16" s="216"/>
      <c r="AJ16" s="216"/>
      <c r="AK16" s="217"/>
      <c r="AL16" s="216"/>
      <c r="AM16" s="216"/>
      <c r="AN16" s="216"/>
      <c r="AO16" s="217" t="s">
        <v>83</v>
      </c>
      <c r="AP16" s="216"/>
      <c r="AQ16" s="216"/>
      <c r="AR16" s="216"/>
      <c r="AS16" s="217" t="s">
        <v>83</v>
      </c>
      <c r="AT16" s="216"/>
      <c r="AU16" s="216"/>
      <c r="AV16" s="216"/>
      <c r="AW16" s="217" t="s">
        <v>83</v>
      </c>
      <c r="AX16" s="216"/>
      <c r="AY16" s="216"/>
      <c r="AZ16" s="218"/>
      <c r="BA16" s="77"/>
    </row>
    <row r="17" spans="2:53" ht="12.75" customHeight="1">
      <c r="B17" s="64"/>
      <c r="C17" s="68"/>
      <c r="D17" s="69"/>
      <c r="E17" s="61"/>
      <c r="F17" s="61"/>
      <c r="G17" s="61"/>
      <c r="H17" s="61"/>
      <c r="I17" s="61"/>
      <c r="J17" s="61"/>
      <c r="K17" s="61"/>
      <c r="L17" s="89"/>
      <c r="M17" s="89"/>
      <c r="N17" s="61"/>
      <c r="O17" s="61"/>
      <c r="P17" s="61"/>
      <c r="Q17" s="61">
        <f>IF($O$17="","",$O$17)</f>
      </c>
      <c r="R17" s="61"/>
      <c r="S17" s="61">
        <f>IF($Q$17="","",$Q$17)</f>
      </c>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94"/>
    </row>
    <row r="18" spans="2:53" ht="12.75" customHeight="1">
      <c r="B18" s="57"/>
      <c r="C18" s="65"/>
      <c r="D18" s="70"/>
      <c r="E18" s="57"/>
      <c r="F18" s="57"/>
      <c r="G18" s="57"/>
      <c r="H18" s="57"/>
      <c r="I18" s="57"/>
      <c r="J18" s="57"/>
      <c r="K18" s="57"/>
      <c r="L18" s="73"/>
      <c r="M18" s="73"/>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row>
    <row r="19" spans="2:13" ht="12.75" customHeight="1">
      <c r="B19" s="17"/>
      <c r="C19" s="18"/>
      <c r="D19" s="18"/>
      <c r="E19" s="18"/>
      <c r="F19" s="18"/>
      <c r="G19" s="18"/>
      <c r="H19" s="19"/>
      <c r="I19" s="90"/>
      <c r="J19" s="90"/>
      <c r="K19" s="90"/>
      <c r="L19" s="91"/>
      <c r="M19" s="91"/>
    </row>
    <row r="20" spans="2:13" ht="12.75" customHeight="1">
      <c r="B20" s="20"/>
      <c r="C20" s="330" t="s">
        <v>171</v>
      </c>
      <c r="D20" s="330"/>
      <c r="E20" s="330"/>
      <c r="F20" s="21"/>
      <c r="G20" s="38"/>
      <c r="H20" s="22"/>
      <c r="J20" s="90"/>
      <c r="K20" s="90"/>
      <c r="L20" s="91"/>
      <c r="M20" s="91"/>
    </row>
    <row r="21" spans="2:51" ht="12.75" customHeight="1">
      <c r="B21" s="20"/>
      <c r="C21" s="236"/>
      <c r="D21" s="236"/>
      <c r="E21" s="236"/>
      <c r="F21" s="21"/>
      <c r="G21" s="38"/>
      <c r="H21" s="22"/>
      <c r="J21" s="90"/>
      <c r="K21" s="90"/>
      <c r="L21" s="91"/>
      <c r="M21" s="91"/>
      <c r="U21" s="92"/>
      <c r="AH21" s="97"/>
      <c r="AI21" s="97"/>
      <c r="AJ21" s="97"/>
      <c r="AN21" s="97"/>
      <c r="AR21" s="97"/>
      <c r="AX21" s="97"/>
      <c r="AY21" s="97"/>
    </row>
    <row r="22" spans="2:8" ht="12.75" customHeight="1">
      <c r="B22" s="20"/>
      <c r="C22" s="334" t="s">
        <v>172</v>
      </c>
      <c r="D22" s="334"/>
      <c r="E22" s="334"/>
      <c r="F22" s="23"/>
      <c r="G22" s="30">
        <f>IF(AA10="","",SUM(AB10:AB17))</f>
        <v>2.99</v>
      </c>
      <c r="H22" s="25"/>
    </row>
    <row r="23" spans="2:8" ht="12.75" customHeight="1">
      <c r="B23" s="37"/>
      <c r="C23" s="26"/>
      <c r="D23" s="26"/>
      <c r="E23" s="26"/>
      <c r="F23" s="26"/>
      <c r="G23" s="24"/>
      <c r="H23" s="25"/>
    </row>
    <row r="24" spans="2:8" ht="12.75" customHeight="1">
      <c r="B24" s="37"/>
      <c r="C24" s="334" t="s">
        <v>173</v>
      </c>
      <c r="D24" s="334"/>
      <c r="E24" s="334"/>
      <c r="F24" s="27"/>
      <c r="G24" s="31">
        <f>IF(AI10="","",SUM(AJ10:AJ17))</f>
        <v>111.38</v>
      </c>
      <c r="H24" s="25"/>
    </row>
    <row r="25" spans="2:8" ht="12.75" customHeight="1">
      <c r="B25" s="37"/>
      <c r="C25" s="39"/>
      <c r="D25" s="39"/>
      <c r="E25" s="39"/>
      <c r="F25" s="39"/>
      <c r="G25" s="38"/>
      <c r="H25" s="40"/>
    </row>
    <row r="26" spans="2:8" ht="12.75" customHeight="1">
      <c r="B26" s="37"/>
      <c r="C26" s="39"/>
      <c r="D26" s="39"/>
      <c r="E26" s="39"/>
      <c r="F26" s="39"/>
      <c r="G26" s="38"/>
      <c r="H26" s="40"/>
    </row>
    <row r="27" spans="2:8" ht="12.75" customHeight="1">
      <c r="B27" s="37"/>
      <c r="C27" s="330" t="s">
        <v>87</v>
      </c>
      <c r="D27" s="330"/>
      <c r="E27" s="330"/>
      <c r="F27" s="39"/>
      <c r="G27" s="38"/>
      <c r="H27" s="40"/>
    </row>
    <row r="28" spans="2:8" ht="12.75" customHeight="1">
      <c r="B28" s="37"/>
      <c r="C28" s="331" t="s">
        <v>177</v>
      </c>
      <c r="D28" s="331"/>
      <c r="E28" s="331"/>
      <c r="F28" s="237"/>
      <c r="G28" s="38"/>
      <c r="H28" s="40"/>
    </row>
    <row r="29" spans="2:8" ht="12.75" customHeight="1">
      <c r="B29" s="37"/>
      <c r="C29" s="332" t="s">
        <v>176</v>
      </c>
      <c r="D29" s="332"/>
      <c r="E29" s="332"/>
      <c r="F29" s="39"/>
      <c r="G29" s="31">
        <f>IF(AQ10="","",FLOOR(SUM(AR10:AR17),5))</f>
        <v>50</v>
      </c>
      <c r="H29" s="40"/>
    </row>
    <row r="30" spans="2:13" ht="12.75" customHeight="1">
      <c r="B30" s="37"/>
      <c r="C30" s="238"/>
      <c r="D30" s="238"/>
      <c r="E30" s="238"/>
      <c r="F30" s="39"/>
      <c r="G30" s="39"/>
      <c r="H30" s="40"/>
      <c r="L30" s="60"/>
      <c r="M30" s="60"/>
    </row>
    <row r="31" spans="2:13" ht="12.75" customHeight="1">
      <c r="B31" s="37"/>
      <c r="C31" s="332" t="s">
        <v>174</v>
      </c>
      <c r="D31" s="333"/>
      <c r="E31" s="333"/>
      <c r="F31" s="39"/>
      <c r="G31" s="31">
        <f>IF(AU10="","",FLOOR(SUM(AV10:AV17),5))</f>
        <v>15</v>
      </c>
      <c r="H31" s="40"/>
      <c r="L31" s="60"/>
      <c r="M31" s="60"/>
    </row>
    <row r="32" spans="2:13" ht="12.75" customHeight="1">
      <c r="B32" s="37"/>
      <c r="C32" s="238"/>
      <c r="D32" s="238"/>
      <c r="E32" s="238"/>
      <c r="F32" s="39"/>
      <c r="G32" s="39"/>
      <c r="H32" s="40"/>
      <c r="L32" s="60"/>
      <c r="M32" s="60"/>
    </row>
    <row r="33" spans="2:13" ht="12.75" customHeight="1">
      <c r="B33" s="37"/>
      <c r="C33" s="332" t="s">
        <v>175</v>
      </c>
      <c r="D33" s="333"/>
      <c r="E33" s="333"/>
      <c r="F33" s="39"/>
      <c r="G33" s="31">
        <f>IF(AY10="","",FLOOR(SUM(AZ10:AZ17),5))</f>
        <v>110</v>
      </c>
      <c r="H33" s="40"/>
      <c r="L33" s="60"/>
      <c r="M33" s="60"/>
    </row>
    <row r="34" spans="2:13" ht="12.75" customHeight="1">
      <c r="B34" s="41"/>
      <c r="C34" s="42"/>
      <c r="D34" s="42"/>
      <c r="E34" s="42"/>
      <c r="F34" s="42"/>
      <c r="G34" s="42"/>
      <c r="H34" s="43"/>
      <c r="L34" s="60"/>
      <c r="M34" s="60"/>
    </row>
    <row r="35" spans="12:13" ht="12.75" customHeight="1">
      <c r="L35" s="60"/>
      <c r="M35" s="60"/>
    </row>
    <row r="36" spans="12:13" ht="12.75" customHeight="1">
      <c r="L36" s="60"/>
      <c r="M36" s="60"/>
    </row>
    <row r="37" spans="12:13" ht="12.75" customHeight="1">
      <c r="L37" s="60">
        <f>IF($I$10="","",$I$10)</f>
        <v>40787</v>
      </c>
      <c r="M37" s="60"/>
    </row>
    <row r="38" spans="12:13" ht="12.75" customHeight="1">
      <c r="L38" s="60"/>
      <c r="M38" s="60"/>
    </row>
    <row r="39" spans="12:13" ht="12.75" customHeight="1">
      <c r="L39" s="60"/>
      <c r="M39" s="60"/>
    </row>
    <row r="40" spans="12:13" ht="12.75" customHeight="1">
      <c r="L40" s="60"/>
      <c r="M40" s="60"/>
    </row>
    <row r="41" spans="12:13" ht="12.75" customHeight="1">
      <c r="L41" s="60"/>
      <c r="M41" s="60"/>
    </row>
    <row r="42" spans="12:13" ht="12.75" customHeight="1">
      <c r="L42" s="60"/>
      <c r="M42" s="60"/>
    </row>
    <row r="43" spans="12:13" ht="12.75" customHeight="1">
      <c r="L43" s="60"/>
      <c r="M43" s="60"/>
    </row>
    <row r="44" spans="12:13" ht="12.75" customHeight="1">
      <c r="L44" s="60"/>
      <c r="M44" s="60"/>
    </row>
    <row r="45" spans="12:13" ht="12.75" customHeight="1">
      <c r="L45" s="60"/>
      <c r="M45" s="60"/>
    </row>
    <row r="46" spans="12:13" ht="12.75" customHeight="1">
      <c r="L46" s="60"/>
      <c r="M46" s="60"/>
    </row>
  </sheetData>
  <sheetProtection password="CFEB" sheet="1" objects="1" scenarios="1" selectLockedCells="1"/>
  <mergeCells count="23">
    <mergeCell ref="H13:J13"/>
    <mergeCell ref="E15:G15"/>
    <mergeCell ref="L15:M15"/>
    <mergeCell ref="E16:G16"/>
    <mergeCell ref="C20:E20"/>
    <mergeCell ref="E10:G10"/>
    <mergeCell ref="C28:E28"/>
    <mergeCell ref="C33:E33"/>
    <mergeCell ref="C29:E29"/>
    <mergeCell ref="C31:E31"/>
    <mergeCell ref="C24:E24"/>
    <mergeCell ref="C22:E22"/>
    <mergeCell ref="C27:E27"/>
    <mergeCell ref="E13:G13"/>
    <mergeCell ref="O4:S4"/>
    <mergeCell ref="U1:AQ1"/>
    <mergeCell ref="C5:E5"/>
    <mergeCell ref="A1:C1"/>
    <mergeCell ref="E8:G8"/>
    <mergeCell ref="E11:G11"/>
    <mergeCell ref="L10:M10"/>
    <mergeCell ref="F2:J2"/>
    <mergeCell ref="H8:J8"/>
  </mergeCells>
  <conditionalFormatting sqref="L8">
    <cfRule type="cellIs" priority="53" dxfId="0" operator="equal" stopIfTrue="1">
      <formula>"Espèce non référencée"</formula>
    </cfRule>
  </conditionalFormatting>
  <conditionalFormatting sqref="L13">
    <cfRule type="cellIs" priority="1" dxfId="0" operator="equal" stopIfTrue="1">
      <formula>"Espèce non référencée"</formula>
    </cfRule>
  </conditionalFormatting>
  <dataValidations count="2">
    <dataValidation type="list" allowBlank="1" showInputMessage="1" showErrorMessage="1" sqref="E8:G8 E13:G13">
      <formula1>ChoixEspèce</formula1>
    </dataValidation>
    <dataValidation type="list" allowBlank="1" showInputMessage="1" showErrorMessage="1" sqref="F2">
      <formula1>"biomasse verte,biomasse sèche,hauteur"</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oleObjects>
    <oleObject progId="MS_ClipArt_Gallery" shapeId="989460" r:id="rId1"/>
  </oleObjects>
</worksheet>
</file>

<file path=xl/worksheets/sheet3.xml><?xml version="1.0" encoding="utf-8"?>
<worksheet xmlns="http://schemas.openxmlformats.org/spreadsheetml/2006/main" xmlns:r="http://schemas.openxmlformats.org/officeDocument/2006/relationships">
  <sheetPr codeName="Feuil3"/>
  <dimension ref="A2:U51"/>
  <sheetViews>
    <sheetView showRowColHeaders="0" zoomScalePageLayoutView="0" workbookViewId="0" topLeftCell="B1">
      <pane ySplit="3" topLeftCell="A4" activePane="bottomLeft" state="frozen"/>
      <selection pane="topLeft" activeCell="B1" sqref="B1"/>
      <selection pane="bottomLeft" activeCell="C16" sqref="C16"/>
    </sheetView>
  </sheetViews>
  <sheetFormatPr defaultColWidth="11.421875" defaultRowHeight="12.75"/>
  <cols>
    <col min="1" max="1" width="28.421875" style="8" hidden="1" customWidth="1"/>
    <col min="2" max="2" width="2.57421875" style="8" customWidth="1"/>
    <col min="3" max="3" width="24.28125" style="8" customWidth="1"/>
    <col min="4" max="4" width="5.8515625" style="8" hidden="1" customWidth="1"/>
    <col min="5" max="5" width="12.140625" style="8" customWidth="1"/>
    <col min="6" max="8" width="6.28125" style="8" customWidth="1"/>
    <col min="9" max="12" width="6.140625" style="8" customWidth="1"/>
    <col min="13" max="13" width="9.28125" style="9" customWidth="1"/>
    <col min="14" max="14" width="8.7109375" style="8" customWidth="1"/>
    <col min="15" max="15" width="31.57421875" style="8" customWidth="1"/>
    <col min="16" max="18" width="5.8515625" style="8" customWidth="1"/>
    <col min="19" max="20" width="5.7109375" style="8" customWidth="1"/>
    <col min="21" max="21" width="46.57421875" style="8" customWidth="1"/>
    <col min="22" max="16384" width="11.421875" style="8" customWidth="1"/>
  </cols>
  <sheetData>
    <row r="1" ht="12.75"/>
    <row r="2" spans="1:21" ht="26.25" customHeight="1">
      <c r="A2" s="338" t="s">
        <v>63</v>
      </c>
      <c r="B2" s="52"/>
      <c r="C2" s="335" t="s">
        <v>36</v>
      </c>
      <c r="D2" s="336" t="s">
        <v>88</v>
      </c>
      <c r="E2" s="335" t="s">
        <v>94</v>
      </c>
      <c r="F2" s="335" t="s">
        <v>66</v>
      </c>
      <c r="G2" s="335"/>
      <c r="H2" s="335"/>
      <c r="I2" s="335" t="s">
        <v>195</v>
      </c>
      <c r="J2" s="335"/>
      <c r="K2" s="335"/>
      <c r="L2" s="335"/>
      <c r="M2" s="335" t="s">
        <v>74</v>
      </c>
      <c r="N2" s="340" t="s">
        <v>90</v>
      </c>
      <c r="O2" s="341"/>
      <c r="P2" s="341"/>
      <c r="Q2" s="341"/>
      <c r="R2" s="342"/>
      <c r="S2" s="336" t="s">
        <v>190</v>
      </c>
      <c r="T2" s="336" t="s">
        <v>191</v>
      </c>
      <c r="U2" s="335" t="s">
        <v>145</v>
      </c>
    </row>
    <row r="3" spans="1:21" ht="22.5" customHeight="1">
      <c r="A3" s="339"/>
      <c r="B3" s="52"/>
      <c r="C3" s="335"/>
      <c r="D3" s="337"/>
      <c r="E3" s="335"/>
      <c r="F3" s="1" t="s">
        <v>67</v>
      </c>
      <c r="G3" s="1" t="s">
        <v>68</v>
      </c>
      <c r="H3" s="1" t="s">
        <v>69</v>
      </c>
      <c r="I3" s="1" t="s">
        <v>71</v>
      </c>
      <c r="J3" s="1" t="s">
        <v>70</v>
      </c>
      <c r="K3" s="1" t="s">
        <v>72</v>
      </c>
      <c r="L3" s="1" t="s">
        <v>73</v>
      </c>
      <c r="M3" s="335"/>
      <c r="N3" s="235" t="s">
        <v>192</v>
      </c>
      <c r="O3" s="234" t="s">
        <v>193</v>
      </c>
      <c r="P3" s="128" t="s">
        <v>100</v>
      </c>
      <c r="Q3" s="128" t="s">
        <v>101</v>
      </c>
      <c r="R3" s="128" t="s">
        <v>102</v>
      </c>
      <c r="S3" s="337"/>
      <c r="T3" s="337"/>
      <c r="U3" s="335"/>
    </row>
    <row r="4" spans="1:21" s="10" customFormat="1" ht="13.5" customHeight="1">
      <c r="A4" s="46" t="s">
        <v>39</v>
      </c>
      <c r="B4" s="53"/>
      <c r="C4" s="45" t="s">
        <v>185</v>
      </c>
      <c r="D4" s="11">
        <v>2</v>
      </c>
      <c r="E4" s="47" t="s">
        <v>38</v>
      </c>
      <c r="F4" s="220">
        <v>16</v>
      </c>
      <c r="G4" s="220">
        <v>17</v>
      </c>
      <c r="H4" s="220">
        <v>18</v>
      </c>
      <c r="I4" s="48">
        <v>3.1</v>
      </c>
      <c r="J4" s="48">
        <v>2.7</v>
      </c>
      <c r="K4" s="48">
        <v>2.6</v>
      </c>
      <c r="L4" s="48">
        <v>2.3333333333333335</v>
      </c>
      <c r="M4" s="49">
        <v>1.2</v>
      </c>
      <c r="N4" s="50"/>
      <c r="O4" s="50"/>
      <c r="P4" s="51"/>
      <c r="Q4" s="51"/>
      <c r="R4" s="51"/>
      <c r="S4" s="48">
        <v>0.44</v>
      </c>
      <c r="T4" s="48">
        <v>3.38</v>
      </c>
      <c r="U4" s="221" t="s">
        <v>148</v>
      </c>
    </row>
    <row r="5" spans="1:21" s="10" customFormat="1" ht="13.5" customHeight="1">
      <c r="A5" s="46" t="s">
        <v>41</v>
      </c>
      <c r="B5" s="53"/>
      <c r="C5" s="45" t="s">
        <v>184</v>
      </c>
      <c r="D5" s="11">
        <v>4</v>
      </c>
      <c r="E5" s="47" t="s">
        <v>43</v>
      </c>
      <c r="F5" s="220">
        <v>18</v>
      </c>
      <c r="G5" s="220">
        <v>20</v>
      </c>
      <c r="H5" s="220">
        <v>21</v>
      </c>
      <c r="I5" s="48">
        <v>3.1</v>
      </c>
      <c r="J5" s="48">
        <v>2.6</v>
      </c>
      <c r="K5" s="48">
        <v>2.2</v>
      </c>
      <c r="L5" s="48">
        <v>2.1</v>
      </c>
      <c r="M5" s="49">
        <v>1.2</v>
      </c>
      <c r="N5" s="50"/>
      <c r="O5" s="50"/>
      <c r="P5" s="51"/>
      <c r="Q5" s="51"/>
      <c r="R5" s="51"/>
      <c r="S5" s="48">
        <v>0.31</v>
      </c>
      <c r="T5" s="48">
        <v>2.2</v>
      </c>
      <c r="U5" s="221" t="s">
        <v>148</v>
      </c>
    </row>
    <row r="6" spans="1:21" s="10" customFormat="1" ht="13.5" customHeight="1">
      <c r="A6" s="45" t="s">
        <v>42</v>
      </c>
      <c r="B6" s="53"/>
      <c r="C6" s="45" t="s">
        <v>183</v>
      </c>
      <c r="D6" s="11">
        <v>9</v>
      </c>
      <c r="E6" s="47" t="s">
        <v>54</v>
      </c>
      <c r="F6" s="220">
        <v>16</v>
      </c>
      <c r="G6" s="220">
        <v>16</v>
      </c>
      <c r="H6" s="220">
        <v>16</v>
      </c>
      <c r="I6" s="48">
        <v>3.6</v>
      </c>
      <c r="J6" s="48">
        <v>3.5</v>
      </c>
      <c r="K6" s="48">
        <v>3.3</v>
      </c>
      <c r="L6" s="48">
        <v>3.2</v>
      </c>
      <c r="M6" s="49">
        <v>1.3</v>
      </c>
      <c r="N6" s="50"/>
      <c r="O6" s="50"/>
      <c r="P6" s="51"/>
      <c r="Q6" s="51"/>
      <c r="R6" s="51"/>
      <c r="S6" s="48">
        <v>0.4</v>
      </c>
      <c r="T6" s="48">
        <v>3.18</v>
      </c>
      <c r="U6" s="221" t="s">
        <v>148</v>
      </c>
    </row>
    <row r="7" spans="1:21" s="10" customFormat="1" ht="13.5" customHeight="1">
      <c r="A7" s="45" t="s">
        <v>149</v>
      </c>
      <c r="B7" s="53"/>
      <c r="C7" s="45" t="s">
        <v>46</v>
      </c>
      <c r="D7" s="11">
        <f aca="true" t="shared" si="0" ref="D7:D46">IF(E7="crucifères",1,IF(E7="graminées",3,IF(E7="hydrophillacées",5,IF(E7="composées",6,IF(E7="légumineuses",8,7)))))</f>
        <v>3</v>
      </c>
      <c r="E7" s="47" t="s">
        <v>43</v>
      </c>
      <c r="F7" s="220">
        <v>16</v>
      </c>
      <c r="G7" s="220">
        <v>19</v>
      </c>
      <c r="H7" s="220">
        <v>21</v>
      </c>
      <c r="I7" s="48">
        <v>3</v>
      </c>
      <c r="J7" s="48">
        <v>2.7</v>
      </c>
      <c r="K7" s="48">
        <v>2.4</v>
      </c>
      <c r="L7" s="48">
        <v>2.3</v>
      </c>
      <c r="M7" s="49">
        <v>1.2</v>
      </c>
      <c r="N7" s="50">
        <v>60</v>
      </c>
      <c r="O7" s="50" t="s">
        <v>14</v>
      </c>
      <c r="P7" s="51">
        <v>0.059</v>
      </c>
      <c r="Q7" s="51">
        <v>1</v>
      </c>
      <c r="R7" s="51">
        <v>0</v>
      </c>
      <c r="S7" s="48">
        <v>0.34</v>
      </c>
      <c r="T7" s="48">
        <v>2.5</v>
      </c>
      <c r="U7" s="221" t="s">
        <v>148</v>
      </c>
    </row>
    <row r="8" spans="1:21" s="10" customFormat="1" ht="13.5" customHeight="1">
      <c r="A8" s="46" t="s">
        <v>146</v>
      </c>
      <c r="B8" s="53"/>
      <c r="C8" s="45" t="s">
        <v>44</v>
      </c>
      <c r="D8" s="11">
        <f t="shared" si="0"/>
        <v>3</v>
      </c>
      <c r="E8" s="47" t="s">
        <v>43</v>
      </c>
      <c r="F8" s="220">
        <v>16</v>
      </c>
      <c r="G8" s="220">
        <v>19</v>
      </c>
      <c r="H8" s="220">
        <v>21</v>
      </c>
      <c r="I8" s="48">
        <v>3.7</v>
      </c>
      <c r="J8" s="48">
        <v>2.8</v>
      </c>
      <c r="K8" s="48">
        <v>2.6</v>
      </c>
      <c r="L8" s="48">
        <v>2.5</v>
      </c>
      <c r="M8" s="49">
        <v>1.2</v>
      </c>
      <c r="N8" s="50">
        <v>60</v>
      </c>
      <c r="O8" s="50" t="s">
        <v>14</v>
      </c>
      <c r="P8" s="51">
        <v>0.059</v>
      </c>
      <c r="Q8" s="51">
        <v>1</v>
      </c>
      <c r="R8" s="51">
        <v>0</v>
      </c>
      <c r="S8" s="48">
        <v>0.34</v>
      </c>
      <c r="T8" s="48">
        <v>2.5</v>
      </c>
      <c r="U8" s="221" t="s">
        <v>148</v>
      </c>
    </row>
    <row r="9" spans="1:21" s="10" customFormat="1" ht="13.5" customHeight="1">
      <c r="A9" s="46" t="s">
        <v>151</v>
      </c>
      <c r="B9" s="53"/>
      <c r="C9" s="45" t="s">
        <v>186</v>
      </c>
      <c r="D9" s="11">
        <f t="shared" si="0"/>
        <v>3</v>
      </c>
      <c r="E9" s="47" t="s">
        <v>43</v>
      </c>
      <c r="F9" s="220">
        <v>18</v>
      </c>
      <c r="G9" s="220">
        <v>18</v>
      </c>
      <c r="H9" s="220">
        <v>20</v>
      </c>
      <c r="I9" s="48">
        <v>2.3</v>
      </c>
      <c r="J9" s="48">
        <v>2.1</v>
      </c>
      <c r="K9" s="48">
        <v>1.5</v>
      </c>
      <c r="L9" s="48">
        <v>1.5</v>
      </c>
      <c r="M9" s="49">
        <v>1.2</v>
      </c>
      <c r="N9" s="51">
        <v>90</v>
      </c>
      <c r="O9" s="50" t="s">
        <v>15</v>
      </c>
      <c r="P9" s="51">
        <v>0.0409</v>
      </c>
      <c r="Q9" s="51">
        <v>1</v>
      </c>
      <c r="R9" s="51">
        <v>0</v>
      </c>
      <c r="S9" s="48">
        <v>0.37</v>
      </c>
      <c r="T9" s="48">
        <v>2.52</v>
      </c>
      <c r="U9" s="221" t="s">
        <v>148</v>
      </c>
    </row>
    <row r="10" spans="1:21" s="10" customFormat="1" ht="13.5" customHeight="1">
      <c r="A10" s="45" t="s">
        <v>40</v>
      </c>
      <c r="B10" s="53"/>
      <c r="C10" s="46" t="s">
        <v>53</v>
      </c>
      <c r="D10" s="11">
        <f t="shared" si="0"/>
        <v>3</v>
      </c>
      <c r="E10" s="47" t="s">
        <v>43</v>
      </c>
      <c r="F10" s="220">
        <v>23</v>
      </c>
      <c r="G10" s="220">
        <v>23</v>
      </c>
      <c r="H10" s="220">
        <v>23</v>
      </c>
      <c r="I10" s="48">
        <v>3</v>
      </c>
      <c r="J10" s="48">
        <v>2.1</v>
      </c>
      <c r="K10" s="48">
        <v>2.1</v>
      </c>
      <c r="L10" s="48">
        <v>2.1</v>
      </c>
      <c r="M10" s="49">
        <v>1.2</v>
      </c>
      <c r="N10" s="50"/>
      <c r="O10" s="50"/>
      <c r="P10" s="51"/>
      <c r="Q10" s="51"/>
      <c r="R10" s="51"/>
      <c r="S10" s="48">
        <v>0.35</v>
      </c>
      <c r="T10" s="48">
        <v>2.5</v>
      </c>
      <c r="U10" s="221" t="s">
        <v>147</v>
      </c>
    </row>
    <row r="11" spans="1:21" s="10" customFormat="1" ht="13.5" customHeight="1">
      <c r="A11" s="45" t="s">
        <v>185</v>
      </c>
      <c r="B11" s="53"/>
      <c r="C11" s="46" t="s">
        <v>39</v>
      </c>
      <c r="D11" s="11">
        <f t="shared" si="0"/>
        <v>1</v>
      </c>
      <c r="E11" s="47" t="s">
        <v>38</v>
      </c>
      <c r="F11" s="220">
        <v>22</v>
      </c>
      <c r="G11" s="220">
        <v>22</v>
      </c>
      <c r="H11" s="220">
        <v>22</v>
      </c>
      <c r="I11" s="48">
        <v>4.15</v>
      </c>
      <c r="J11" s="48">
        <v>2.7</v>
      </c>
      <c r="K11" s="48">
        <v>2.6</v>
      </c>
      <c r="L11" s="48">
        <v>2.3333333333333335</v>
      </c>
      <c r="M11" s="49">
        <v>1.2</v>
      </c>
      <c r="N11" s="50"/>
      <c r="O11" s="50"/>
      <c r="P11" s="51"/>
      <c r="Q11" s="51"/>
      <c r="R11" s="51"/>
      <c r="S11" s="48">
        <v>0.55</v>
      </c>
      <c r="T11" s="48">
        <v>3.5</v>
      </c>
      <c r="U11" s="221" t="s">
        <v>147</v>
      </c>
    </row>
    <row r="12" spans="1:21" s="10" customFormat="1" ht="13.5" customHeight="1">
      <c r="A12" s="45" t="s">
        <v>46</v>
      </c>
      <c r="B12" s="53"/>
      <c r="C12" s="46" t="s">
        <v>41</v>
      </c>
      <c r="D12" s="11">
        <f t="shared" si="0"/>
        <v>1</v>
      </c>
      <c r="E12" s="47" t="s">
        <v>38</v>
      </c>
      <c r="F12" s="220">
        <v>14</v>
      </c>
      <c r="G12" s="220">
        <v>15</v>
      </c>
      <c r="H12" s="220">
        <v>18</v>
      </c>
      <c r="I12" s="48">
        <v>3.4</v>
      </c>
      <c r="J12" s="48">
        <v>2.5</v>
      </c>
      <c r="K12" s="48">
        <v>2</v>
      </c>
      <c r="L12" s="48">
        <v>2</v>
      </c>
      <c r="M12" s="49">
        <v>1.2</v>
      </c>
      <c r="N12" s="50">
        <v>50</v>
      </c>
      <c r="O12" s="50" t="s">
        <v>18</v>
      </c>
      <c r="P12" s="51">
        <v>0.1107</v>
      </c>
      <c r="Q12" s="51">
        <v>0.8474</v>
      </c>
      <c r="R12" s="51">
        <v>0</v>
      </c>
      <c r="S12" s="48">
        <v>0.55</v>
      </c>
      <c r="T12" s="48">
        <v>3.5</v>
      </c>
      <c r="U12" s="221" t="s">
        <v>148</v>
      </c>
    </row>
    <row r="13" spans="1:21" s="10" customFormat="1" ht="13.5" customHeight="1">
      <c r="A13" s="45" t="s">
        <v>44</v>
      </c>
      <c r="B13" s="53"/>
      <c r="C13" s="46" t="s">
        <v>55</v>
      </c>
      <c r="D13" s="11">
        <f t="shared" si="0"/>
        <v>8</v>
      </c>
      <c r="E13" s="47" t="s">
        <v>54</v>
      </c>
      <c r="F13" s="220">
        <v>16</v>
      </c>
      <c r="G13" s="220">
        <v>16</v>
      </c>
      <c r="H13" s="220">
        <v>16</v>
      </c>
      <c r="I13" s="48">
        <v>3.2</v>
      </c>
      <c r="J13" s="48">
        <v>3.2</v>
      </c>
      <c r="K13" s="48">
        <v>3.2</v>
      </c>
      <c r="L13" s="48">
        <v>3.2</v>
      </c>
      <c r="M13" s="49">
        <v>1.3</v>
      </c>
      <c r="N13" s="50"/>
      <c r="O13" s="50"/>
      <c r="P13" s="51"/>
      <c r="Q13" s="51"/>
      <c r="R13" s="51"/>
      <c r="S13" s="48">
        <v>0.55</v>
      </c>
      <c r="T13" s="48">
        <v>3.5</v>
      </c>
      <c r="U13" s="221" t="s">
        <v>147</v>
      </c>
    </row>
    <row r="14" spans="1:21" s="10" customFormat="1" ht="13.5" customHeight="1">
      <c r="A14" s="45" t="s">
        <v>186</v>
      </c>
      <c r="B14" s="53"/>
      <c r="C14" s="46" t="s">
        <v>187</v>
      </c>
      <c r="D14" s="11">
        <f t="shared" si="0"/>
        <v>8</v>
      </c>
      <c r="E14" s="47" t="s">
        <v>54</v>
      </c>
      <c r="F14" s="220">
        <v>14</v>
      </c>
      <c r="G14" s="220">
        <v>14</v>
      </c>
      <c r="H14" s="220">
        <v>14</v>
      </c>
      <c r="I14" s="48">
        <v>4</v>
      </c>
      <c r="J14" s="48">
        <v>4</v>
      </c>
      <c r="K14" s="48">
        <v>4</v>
      </c>
      <c r="L14" s="48">
        <v>3.2</v>
      </c>
      <c r="M14" s="49">
        <v>1.3</v>
      </c>
      <c r="N14" s="50"/>
      <c r="O14" s="50"/>
      <c r="P14" s="51"/>
      <c r="Q14" s="51"/>
      <c r="R14" s="51"/>
      <c r="S14" s="48">
        <v>0.55</v>
      </c>
      <c r="T14" s="48">
        <v>3.5</v>
      </c>
      <c r="U14" s="221" t="s">
        <v>0</v>
      </c>
    </row>
    <row r="15" spans="1:21" s="10" customFormat="1" ht="13.5" customHeight="1">
      <c r="A15" s="46" t="s">
        <v>53</v>
      </c>
      <c r="B15" s="53"/>
      <c r="C15" s="45" t="s">
        <v>56</v>
      </c>
      <c r="D15" s="11">
        <f t="shared" si="0"/>
        <v>8</v>
      </c>
      <c r="E15" s="47" t="s">
        <v>54</v>
      </c>
      <c r="F15" s="220">
        <v>16</v>
      </c>
      <c r="G15" s="220">
        <v>16</v>
      </c>
      <c r="H15" s="220">
        <v>16</v>
      </c>
      <c r="I15" s="48">
        <v>4.4</v>
      </c>
      <c r="J15" s="48">
        <v>4.1</v>
      </c>
      <c r="K15" s="48">
        <v>3.9</v>
      </c>
      <c r="L15" s="48">
        <v>3.4</v>
      </c>
      <c r="M15" s="49">
        <v>1.3</v>
      </c>
      <c r="N15" s="50"/>
      <c r="O15" s="50"/>
      <c r="P15" s="51"/>
      <c r="Q15" s="51"/>
      <c r="R15" s="51"/>
      <c r="S15" s="48">
        <v>0.55</v>
      </c>
      <c r="T15" s="48">
        <v>3.5</v>
      </c>
      <c r="U15" s="221" t="s">
        <v>147</v>
      </c>
    </row>
    <row r="16" spans="1:21" s="10" customFormat="1" ht="13.5" customHeight="1">
      <c r="A16" s="45" t="s">
        <v>152</v>
      </c>
      <c r="B16" s="53"/>
      <c r="C16" s="46" t="s">
        <v>58</v>
      </c>
      <c r="D16" s="11">
        <f t="shared" si="0"/>
        <v>8</v>
      </c>
      <c r="E16" s="47" t="s">
        <v>54</v>
      </c>
      <c r="F16" s="220">
        <v>18</v>
      </c>
      <c r="G16" s="220">
        <v>18</v>
      </c>
      <c r="H16" s="220">
        <v>18</v>
      </c>
      <c r="I16" s="48">
        <v>4.3</v>
      </c>
      <c r="J16" s="48">
        <v>3.5</v>
      </c>
      <c r="K16" s="48">
        <v>3.5</v>
      </c>
      <c r="L16" s="48">
        <v>3.2</v>
      </c>
      <c r="M16" s="49">
        <v>1.3</v>
      </c>
      <c r="N16" s="50"/>
      <c r="O16" s="50"/>
      <c r="P16" s="51"/>
      <c r="Q16" s="51"/>
      <c r="R16" s="51"/>
      <c r="S16" s="48">
        <v>0.55</v>
      </c>
      <c r="T16" s="48">
        <v>3.5</v>
      </c>
      <c r="U16" s="221" t="s">
        <v>147</v>
      </c>
    </row>
    <row r="17" spans="1:21" s="10" customFormat="1" ht="13.5" customHeight="1">
      <c r="A17" s="45" t="s">
        <v>153</v>
      </c>
      <c r="B17" s="53"/>
      <c r="C17" s="46" t="s">
        <v>52</v>
      </c>
      <c r="D17" s="11">
        <f t="shared" si="0"/>
        <v>7</v>
      </c>
      <c r="E17" s="47" t="s">
        <v>51</v>
      </c>
      <c r="F17" s="220">
        <v>22</v>
      </c>
      <c r="G17" s="220">
        <v>22</v>
      </c>
      <c r="H17" s="220">
        <v>22</v>
      </c>
      <c r="I17" s="48">
        <v>2.5</v>
      </c>
      <c r="J17" s="48">
        <v>2.2</v>
      </c>
      <c r="K17" s="48">
        <v>2</v>
      </c>
      <c r="L17" s="48">
        <v>2</v>
      </c>
      <c r="M17" s="49">
        <v>1.1</v>
      </c>
      <c r="N17" s="50"/>
      <c r="O17" s="50"/>
      <c r="P17" s="51"/>
      <c r="Q17" s="51"/>
      <c r="R17" s="51"/>
      <c r="S17" s="48">
        <v>0.34</v>
      </c>
      <c r="T17" s="48">
        <v>2.56</v>
      </c>
      <c r="U17" s="221" t="s">
        <v>148</v>
      </c>
    </row>
    <row r="18" spans="1:21" s="10" customFormat="1" ht="13.5" customHeight="1">
      <c r="A18" s="45" t="s">
        <v>59</v>
      </c>
      <c r="B18" s="53"/>
      <c r="C18" s="46" t="s">
        <v>158</v>
      </c>
      <c r="D18" s="11">
        <f t="shared" si="0"/>
        <v>8</v>
      </c>
      <c r="E18" s="47" t="s">
        <v>54</v>
      </c>
      <c r="F18" s="220">
        <v>32</v>
      </c>
      <c r="G18" s="220">
        <v>32</v>
      </c>
      <c r="H18" s="220">
        <v>32</v>
      </c>
      <c r="I18" s="48">
        <v>2.3</v>
      </c>
      <c r="J18" s="48">
        <v>2.3</v>
      </c>
      <c r="K18" s="48">
        <v>2.3</v>
      </c>
      <c r="L18" s="48">
        <v>2.3</v>
      </c>
      <c r="M18" s="49">
        <v>1.3</v>
      </c>
      <c r="N18" s="50"/>
      <c r="O18" s="50"/>
      <c r="P18" s="51"/>
      <c r="Q18" s="51"/>
      <c r="R18" s="51"/>
      <c r="S18" s="48">
        <v>0.55</v>
      </c>
      <c r="T18" s="48">
        <v>3.5</v>
      </c>
      <c r="U18" s="221" t="s">
        <v>1</v>
      </c>
    </row>
    <row r="19" spans="1:21" s="10" customFormat="1" ht="13.5" customHeight="1">
      <c r="A19" s="45" t="s">
        <v>57</v>
      </c>
      <c r="B19" s="53"/>
      <c r="C19" s="46" t="s">
        <v>157</v>
      </c>
      <c r="D19" s="11">
        <f t="shared" si="0"/>
        <v>8</v>
      </c>
      <c r="E19" s="47" t="s">
        <v>54</v>
      </c>
      <c r="F19" s="220">
        <v>30</v>
      </c>
      <c r="G19" s="220">
        <v>30</v>
      </c>
      <c r="H19" s="220">
        <v>30</v>
      </c>
      <c r="I19" s="48">
        <v>2</v>
      </c>
      <c r="J19" s="48">
        <v>2</v>
      </c>
      <c r="K19" s="48">
        <v>2</v>
      </c>
      <c r="L19" s="48">
        <v>2</v>
      </c>
      <c r="M19" s="49">
        <v>1.5</v>
      </c>
      <c r="N19" s="50"/>
      <c r="O19" s="50"/>
      <c r="P19" s="51"/>
      <c r="Q19" s="51"/>
      <c r="R19" s="51"/>
      <c r="S19" s="48">
        <v>0.55</v>
      </c>
      <c r="T19" s="48">
        <v>3.5</v>
      </c>
      <c r="U19" s="221" t="s">
        <v>1</v>
      </c>
    </row>
    <row r="20" spans="1:21" s="10" customFormat="1" ht="13.5" customHeight="1">
      <c r="A20" s="45" t="s">
        <v>160</v>
      </c>
      <c r="B20" s="53"/>
      <c r="C20" s="46" t="s">
        <v>209</v>
      </c>
      <c r="D20" s="11">
        <f t="shared" si="0"/>
        <v>7</v>
      </c>
      <c r="E20" s="47" t="s">
        <v>210</v>
      </c>
      <c r="F20" s="220">
        <v>15</v>
      </c>
      <c r="G20" s="220">
        <v>15</v>
      </c>
      <c r="H20" s="220">
        <v>15</v>
      </c>
      <c r="I20" s="48">
        <v>3.5</v>
      </c>
      <c r="J20" s="48"/>
      <c r="K20" s="48"/>
      <c r="L20" s="48"/>
      <c r="M20" s="49">
        <v>1.2</v>
      </c>
      <c r="N20" s="50"/>
      <c r="O20" s="50"/>
      <c r="P20" s="51"/>
      <c r="Q20" s="51"/>
      <c r="R20" s="51"/>
      <c r="S20" s="48"/>
      <c r="T20" s="48"/>
      <c r="U20" s="221" t="s">
        <v>211</v>
      </c>
    </row>
    <row r="21" spans="1:21" s="10" customFormat="1" ht="13.5" customHeight="1">
      <c r="A21" s="46" t="s">
        <v>60</v>
      </c>
      <c r="B21" s="53"/>
      <c r="C21" s="46" t="s">
        <v>159</v>
      </c>
      <c r="D21" s="11">
        <f t="shared" si="0"/>
        <v>8</v>
      </c>
      <c r="E21" s="47" t="s">
        <v>54</v>
      </c>
      <c r="F21" s="220">
        <v>19</v>
      </c>
      <c r="G21" s="220">
        <v>19</v>
      </c>
      <c r="H21" s="220">
        <v>19</v>
      </c>
      <c r="I21" s="48">
        <v>3</v>
      </c>
      <c r="J21" s="48">
        <v>3</v>
      </c>
      <c r="K21" s="48">
        <v>3</v>
      </c>
      <c r="L21" s="48">
        <v>2.4</v>
      </c>
      <c r="M21" s="49">
        <v>1.3</v>
      </c>
      <c r="N21" s="50"/>
      <c r="O21" s="50"/>
      <c r="P21" s="51"/>
      <c r="Q21" s="51"/>
      <c r="R21" s="51"/>
      <c r="S21" s="48">
        <v>0.55</v>
      </c>
      <c r="T21" s="48">
        <v>2.5</v>
      </c>
      <c r="U21" s="221" t="s">
        <v>161</v>
      </c>
    </row>
    <row r="22" spans="1:21" s="10" customFormat="1" ht="13.5" customHeight="1">
      <c r="A22" s="45" t="s">
        <v>189</v>
      </c>
      <c r="B22" s="53"/>
      <c r="C22" s="45" t="s">
        <v>42</v>
      </c>
      <c r="D22" s="11">
        <f t="shared" si="0"/>
        <v>1</v>
      </c>
      <c r="E22" s="47" t="s">
        <v>38</v>
      </c>
      <c r="F22" s="220">
        <v>13</v>
      </c>
      <c r="G22" s="220">
        <v>16</v>
      </c>
      <c r="H22" s="220">
        <v>18</v>
      </c>
      <c r="I22" s="48">
        <v>3.619285714285714</v>
      </c>
      <c r="J22" s="48">
        <v>2.792425141700038</v>
      </c>
      <c r="K22" s="48">
        <v>2.5</v>
      </c>
      <c r="L22" s="48">
        <v>2.3</v>
      </c>
      <c r="M22" s="49">
        <v>1.1</v>
      </c>
      <c r="N22" s="51">
        <v>130</v>
      </c>
      <c r="O22" s="50" t="s">
        <v>19</v>
      </c>
      <c r="P22" s="51">
        <v>0.0607</v>
      </c>
      <c r="Q22" s="51">
        <v>0.8446</v>
      </c>
      <c r="R22" s="51">
        <v>0</v>
      </c>
      <c r="S22" s="48">
        <v>0.5</v>
      </c>
      <c r="T22" s="48">
        <v>3</v>
      </c>
      <c r="U22" s="221" t="s">
        <v>148</v>
      </c>
    </row>
    <row r="23" spans="1:21" s="10" customFormat="1" ht="13.5" customHeight="1">
      <c r="A23" s="45" t="s">
        <v>154</v>
      </c>
      <c r="B23" s="53"/>
      <c r="C23" s="45" t="s">
        <v>149</v>
      </c>
      <c r="D23" s="11">
        <f t="shared" si="0"/>
        <v>1</v>
      </c>
      <c r="E23" s="47" t="s">
        <v>38</v>
      </c>
      <c r="F23" s="220">
        <v>10</v>
      </c>
      <c r="G23" s="220">
        <v>13</v>
      </c>
      <c r="H23" s="220">
        <v>21</v>
      </c>
      <c r="I23" s="48">
        <v>2.9</v>
      </c>
      <c r="J23" s="48">
        <v>2.6</v>
      </c>
      <c r="K23" s="48">
        <v>2.4</v>
      </c>
      <c r="L23" s="48">
        <v>2.1</v>
      </c>
      <c r="M23" s="49">
        <v>1.2</v>
      </c>
      <c r="N23" s="50"/>
      <c r="O23" s="50"/>
      <c r="P23" s="51"/>
      <c r="Q23" s="51"/>
      <c r="R23" s="51"/>
      <c r="S23" s="48">
        <v>0.6</v>
      </c>
      <c r="T23" s="48">
        <v>4</v>
      </c>
      <c r="U23" s="221" t="s">
        <v>2</v>
      </c>
    </row>
    <row r="24" spans="1:21" s="10" customFormat="1" ht="13.5" customHeight="1">
      <c r="A24" s="45" t="s">
        <v>184</v>
      </c>
      <c r="B24" s="53"/>
      <c r="C24" s="46" t="s">
        <v>156</v>
      </c>
      <c r="D24" s="11">
        <f t="shared" si="0"/>
        <v>6</v>
      </c>
      <c r="E24" s="47" t="s">
        <v>47</v>
      </c>
      <c r="F24" s="220">
        <v>13</v>
      </c>
      <c r="G24" s="220">
        <v>17</v>
      </c>
      <c r="H24" s="220">
        <v>21</v>
      </c>
      <c r="I24" s="48">
        <v>2.5</v>
      </c>
      <c r="J24" s="48">
        <v>2.5</v>
      </c>
      <c r="K24" s="48">
        <v>1.6</v>
      </c>
      <c r="L24" s="48">
        <v>1.2</v>
      </c>
      <c r="M24" s="49">
        <v>1.1</v>
      </c>
      <c r="N24" s="51"/>
      <c r="O24" s="50"/>
      <c r="P24" s="51"/>
      <c r="Q24" s="51"/>
      <c r="R24" s="51"/>
      <c r="S24" s="48">
        <v>0.4</v>
      </c>
      <c r="T24" s="48">
        <v>3</v>
      </c>
      <c r="U24" s="221" t="s">
        <v>3</v>
      </c>
    </row>
    <row r="25" spans="1:21" s="10" customFormat="1" ht="13.5" customHeight="1">
      <c r="A25" s="46" t="s">
        <v>156</v>
      </c>
      <c r="B25" s="53"/>
      <c r="C25" s="45" t="s">
        <v>152</v>
      </c>
      <c r="D25" s="11">
        <f t="shared" si="0"/>
        <v>3</v>
      </c>
      <c r="E25" s="47" t="s">
        <v>43</v>
      </c>
      <c r="F25" s="220">
        <v>15</v>
      </c>
      <c r="G25" s="220">
        <v>20</v>
      </c>
      <c r="H25" s="220">
        <v>25</v>
      </c>
      <c r="I25" s="48">
        <v>3.1</v>
      </c>
      <c r="J25" s="48">
        <v>2.6</v>
      </c>
      <c r="K25" s="48">
        <v>2.2</v>
      </c>
      <c r="L25" s="48">
        <v>1.6</v>
      </c>
      <c r="M25" s="49">
        <v>1.2</v>
      </c>
      <c r="N25" s="51"/>
      <c r="O25" s="50"/>
      <c r="P25" s="51"/>
      <c r="Q25" s="51"/>
      <c r="R25" s="51"/>
      <c r="S25" s="48">
        <v>0.35</v>
      </c>
      <c r="T25" s="48">
        <v>2.5</v>
      </c>
      <c r="U25" s="221" t="s">
        <v>150</v>
      </c>
    </row>
    <row r="26" spans="1:21" s="10" customFormat="1" ht="13.5" customHeight="1">
      <c r="A26" s="46" t="s">
        <v>48</v>
      </c>
      <c r="B26" s="53"/>
      <c r="C26" s="45" t="s">
        <v>153</v>
      </c>
      <c r="D26" s="11">
        <f t="shared" si="0"/>
        <v>3</v>
      </c>
      <c r="E26" s="47" t="s">
        <v>43</v>
      </c>
      <c r="F26" s="220">
        <v>17</v>
      </c>
      <c r="G26" s="220">
        <v>19</v>
      </c>
      <c r="H26" s="220">
        <v>24</v>
      </c>
      <c r="I26" s="48">
        <v>3.1</v>
      </c>
      <c r="J26" s="48">
        <v>2.6</v>
      </c>
      <c r="K26" s="48">
        <v>2.2</v>
      </c>
      <c r="L26" s="48">
        <v>1.6</v>
      </c>
      <c r="M26" s="49">
        <v>1.2</v>
      </c>
      <c r="N26" s="51"/>
      <c r="O26" s="50"/>
      <c r="P26" s="51"/>
      <c r="Q26" s="51"/>
      <c r="R26" s="51"/>
      <c r="S26" s="48">
        <v>0.35</v>
      </c>
      <c r="T26" s="48">
        <v>2.5</v>
      </c>
      <c r="U26" s="221" t="s">
        <v>150</v>
      </c>
    </row>
    <row r="27" spans="1:21" s="10" customFormat="1" ht="13.5" customHeight="1">
      <c r="A27" s="46" t="s">
        <v>52</v>
      </c>
      <c r="B27" s="53"/>
      <c r="C27" s="45" t="s">
        <v>45</v>
      </c>
      <c r="D27" s="11">
        <f t="shared" si="0"/>
        <v>7</v>
      </c>
      <c r="E27" s="47" t="s">
        <v>142</v>
      </c>
      <c r="F27" s="220">
        <v>8</v>
      </c>
      <c r="G27" s="220">
        <v>9</v>
      </c>
      <c r="H27" s="220">
        <v>11</v>
      </c>
      <c r="I27" s="48">
        <v>3.1</v>
      </c>
      <c r="J27" s="48">
        <v>2.7</v>
      </c>
      <c r="K27" s="48">
        <v>2.5</v>
      </c>
      <c r="L27" s="48">
        <v>2.4</v>
      </c>
      <c r="M27" s="49">
        <v>1.1</v>
      </c>
      <c r="N27" s="51">
        <v>80</v>
      </c>
      <c r="O27" s="50" t="s">
        <v>16</v>
      </c>
      <c r="P27" s="51">
        <v>0.0536</v>
      </c>
      <c r="Q27" s="51">
        <v>1</v>
      </c>
      <c r="R27" s="51">
        <v>0</v>
      </c>
      <c r="S27" s="48">
        <v>0.6</v>
      </c>
      <c r="T27" s="48">
        <v>4.96</v>
      </c>
      <c r="U27" s="221" t="s">
        <v>147</v>
      </c>
    </row>
    <row r="28" spans="1:21" s="10" customFormat="1" ht="13.5" customHeight="1">
      <c r="A28" s="46" t="s">
        <v>209</v>
      </c>
      <c r="B28" s="53"/>
      <c r="C28" s="45" t="s">
        <v>204</v>
      </c>
      <c r="D28" s="11">
        <f t="shared" si="0"/>
        <v>8</v>
      </c>
      <c r="E28" s="47" t="s">
        <v>54</v>
      </c>
      <c r="F28" s="220">
        <v>12</v>
      </c>
      <c r="G28" s="220">
        <v>12</v>
      </c>
      <c r="H28" s="220">
        <v>12</v>
      </c>
      <c r="I28" s="48">
        <v>3.4</v>
      </c>
      <c r="J28" s="48">
        <v>3.2</v>
      </c>
      <c r="K28" s="48">
        <v>3.2</v>
      </c>
      <c r="L28" s="48">
        <v>3.2</v>
      </c>
      <c r="M28" s="49">
        <v>1.3</v>
      </c>
      <c r="N28" s="50"/>
      <c r="O28" s="50"/>
      <c r="P28" s="51"/>
      <c r="Q28" s="51"/>
      <c r="R28" s="51"/>
      <c r="S28" s="48"/>
      <c r="T28" s="48"/>
      <c r="U28" s="221" t="s">
        <v>206</v>
      </c>
    </row>
    <row r="29" spans="1:21" s="10" customFormat="1" ht="13.5" customHeight="1">
      <c r="A29" s="45" t="s">
        <v>45</v>
      </c>
      <c r="B29" s="53"/>
      <c r="C29" s="46" t="s">
        <v>205</v>
      </c>
      <c r="D29" s="11">
        <f t="shared" si="0"/>
        <v>8</v>
      </c>
      <c r="E29" s="47" t="s">
        <v>54</v>
      </c>
      <c r="F29" s="220">
        <v>19</v>
      </c>
      <c r="G29" s="220">
        <v>19</v>
      </c>
      <c r="H29" s="220">
        <v>19</v>
      </c>
      <c r="I29" s="48">
        <v>3.4</v>
      </c>
      <c r="J29" s="48">
        <v>3.2</v>
      </c>
      <c r="K29" s="48">
        <v>3.2</v>
      </c>
      <c r="L29" s="48">
        <v>3.2</v>
      </c>
      <c r="M29" s="49">
        <v>1.3</v>
      </c>
      <c r="N29" s="50"/>
      <c r="O29" s="50"/>
      <c r="P29" s="51"/>
      <c r="Q29" s="51"/>
      <c r="R29" s="51"/>
      <c r="S29" s="48">
        <v>0.4</v>
      </c>
      <c r="T29" s="48">
        <v>1.88</v>
      </c>
      <c r="U29" s="221" t="s">
        <v>4</v>
      </c>
    </row>
    <row r="30" spans="1:21" s="10" customFormat="1" ht="13.5" customHeight="1">
      <c r="A30" s="46" t="s">
        <v>50</v>
      </c>
      <c r="B30" s="53"/>
      <c r="C30" s="46" t="s">
        <v>146</v>
      </c>
      <c r="D30" s="11">
        <f t="shared" si="0"/>
        <v>1</v>
      </c>
      <c r="E30" s="47" t="s">
        <v>38</v>
      </c>
      <c r="F30" s="220">
        <v>11</v>
      </c>
      <c r="G30" s="220">
        <v>13</v>
      </c>
      <c r="H30" s="220">
        <v>15</v>
      </c>
      <c r="I30" s="48">
        <v>3.3</v>
      </c>
      <c r="J30" s="48">
        <v>3</v>
      </c>
      <c r="K30" s="48">
        <v>2.7</v>
      </c>
      <c r="L30" s="48">
        <v>2.4</v>
      </c>
      <c r="M30" s="49">
        <v>1.2</v>
      </c>
      <c r="N30" s="50">
        <v>100</v>
      </c>
      <c r="O30" s="50" t="s">
        <v>20</v>
      </c>
      <c r="P30" s="51">
        <v>0.1446</v>
      </c>
      <c r="Q30" s="51">
        <v>0.7786</v>
      </c>
      <c r="R30" s="51">
        <v>0</v>
      </c>
      <c r="S30" s="48">
        <v>0.6</v>
      </c>
      <c r="T30" s="48">
        <v>4</v>
      </c>
      <c r="U30" s="221" t="s">
        <v>5</v>
      </c>
    </row>
    <row r="31" spans="1:21" s="10" customFormat="1" ht="13.5" customHeight="1">
      <c r="A31" s="46" t="s">
        <v>55</v>
      </c>
      <c r="B31" s="53"/>
      <c r="C31" s="46" t="s">
        <v>151</v>
      </c>
      <c r="D31" s="11">
        <f t="shared" si="0"/>
        <v>1</v>
      </c>
      <c r="E31" s="47" t="s">
        <v>38</v>
      </c>
      <c r="F31" s="220">
        <v>12</v>
      </c>
      <c r="G31" s="220">
        <v>12</v>
      </c>
      <c r="H31" s="220">
        <v>12</v>
      </c>
      <c r="I31" s="48">
        <v>2.4</v>
      </c>
      <c r="J31" s="48">
        <v>2.4</v>
      </c>
      <c r="K31" s="48">
        <v>2.3</v>
      </c>
      <c r="L31" s="48">
        <v>2.2</v>
      </c>
      <c r="M31" s="49">
        <v>1.3</v>
      </c>
      <c r="N31" s="50"/>
      <c r="O31" s="50"/>
      <c r="P31" s="51"/>
      <c r="Q31" s="51"/>
      <c r="R31" s="51"/>
      <c r="S31" s="48">
        <v>0.6</v>
      </c>
      <c r="T31" s="48">
        <v>4</v>
      </c>
      <c r="U31" s="221" t="s">
        <v>6</v>
      </c>
    </row>
    <row r="32" spans="1:21" s="10" customFormat="1" ht="13.5" customHeight="1">
      <c r="A32" s="46" t="s">
        <v>187</v>
      </c>
      <c r="B32" s="53"/>
      <c r="C32" s="45" t="s">
        <v>59</v>
      </c>
      <c r="D32" s="11">
        <f t="shared" si="0"/>
        <v>3</v>
      </c>
      <c r="E32" s="47" t="s">
        <v>43</v>
      </c>
      <c r="F32" s="220">
        <v>16</v>
      </c>
      <c r="G32" s="220">
        <v>16</v>
      </c>
      <c r="H32" s="220">
        <v>19</v>
      </c>
      <c r="I32" s="48">
        <v>2.8</v>
      </c>
      <c r="J32" s="48">
        <v>2.5</v>
      </c>
      <c r="K32" s="48">
        <v>2</v>
      </c>
      <c r="L32" s="48">
        <v>1.7</v>
      </c>
      <c r="M32" s="49">
        <v>1.2</v>
      </c>
      <c r="N32" s="51"/>
      <c r="O32" s="50"/>
      <c r="P32" s="51"/>
      <c r="Q32" s="51"/>
      <c r="R32" s="51"/>
      <c r="S32" s="48">
        <v>0.5</v>
      </c>
      <c r="T32" s="48">
        <v>0.3</v>
      </c>
      <c r="U32" s="221" t="s">
        <v>7</v>
      </c>
    </row>
    <row r="33" spans="1:21" s="10" customFormat="1" ht="13.5" customHeight="1">
      <c r="A33" s="45" t="s">
        <v>56</v>
      </c>
      <c r="B33" s="53"/>
      <c r="C33" s="45" t="s">
        <v>57</v>
      </c>
      <c r="D33" s="11">
        <f t="shared" si="0"/>
        <v>3</v>
      </c>
      <c r="E33" s="47" t="s">
        <v>43</v>
      </c>
      <c r="F33" s="220">
        <v>16</v>
      </c>
      <c r="G33" s="220">
        <v>16</v>
      </c>
      <c r="H33" s="220">
        <v>19</v>
      </c>
      <c r="I33" s="48">
        <v>2.2</v>
      </c>
      <c r="J33" s="48">
        <v>2</v>
      </c>
      <c r="K33" s="48">
        <v>1.8</v>
      </c>
      <c r="L33" s="48">
        <v>1.7</v>
      </c>
      <c r="M33" s="49">
        <v>1.2</v>
      </c>
      <c r="N33" s="51"/>
      <c r="O33" s="50"/>
      <c r="P33" s="51"/>
      <c r="Q33" s="51"/>
      <c r="R33" s="51"/>
      <c r="S33" s="48">
        <v>0.5</v>
      </c>
      <c r="T33" s="48">
        <v>0.3</v>
      </c>
      <c r="U33" s="221" t="s">
        <v>7</v>
      </c>
    </row>
    <row r="34" spans="1:21" s="10" customFormat="1" ht="13.5" customHeight="1">
      <c r="A34" s="46" t="s">
        <v>58</v>
      </c>
      <c r="B34" s="53"/>
      <c r="C34" s="45" t="s">
        <v>160</v>
      </c>
      <c r="D34" s="11">
        <f t="shared" si="0"/>
        <v>3</v>
      </c>
      <c r="E34" s="47" t="s">
        <v>43</v>
      </c>
      <c r="F34" s="220">
        <v>18</v>
      </c>
      <c r="G34" s="220">
        <v>18</v>
      </c>
      <c r="H34" s="220">
        <v>23</v>
      </c>
      <c r="I34" s="48">
        <v>2.7</v>
      </c>
      <c r="J34" s="48">
        <v>2.4</v>
      </c>
      <c r="K34" s="48">
        <v>2.1</v>
      </c>
      <c r="L34" s="48">
        <v>1.7</v>
      </c>
      <c r="M34" s="49">
        <v>1.2</v>
      </c>
      <c r="N34" s="51"/>
      <c r="O34" s="50"/>
      <c r="P34" s="51"/>
      <c r="Q34" s="51"/>
      <c r="R34" s="51"/>
      <c r="S34" s="48">
        <v>0.35</v>
      </c>
      <c r="T34" s="48">
        <v>2.5</v>
      </c>
      <c r="U34" s="221" t="s">
        <v>148</v>
      </c>
    </row>
    <row r="35" spans="1:21" s="10" customFormat="1" ht="13.5" customHeight="1">
      <c r="A35" s="46" t="s">
        <v>158</v>
      </c>
      <c r="B35" s="53"/>
      <c r="C35" s="45" t="s">
        <v>40</v>
      </c>
      <c r="D35" s="11">
        <f t="shared" si="0"/>
        <v>1</v>
      </c>
      <c r="E35" s="47" t="s">
        <v>38</v>
      </c>
      <c r="F35" s="220">
        <v>20</v>
      </c>
      <c r="G35" s="220">
        <v>23</v>
      </c>
      <c r="H35" s="220">
        <v>25</v>
      </c>
      <c r="I35" s="48">
        <v>3.2</v>
      </c>
      <c r="J35" s="48">
        <v>2.5</v>
      </c>
      <c r="K35" s="48">
        <v>2.5</v>
      </c>
      <c r="L35" s="48">
        <v>2.5</v>
      </c>
      <c r="M35" s="49">
        <v>1.2</v>
      </c>
      <c r="N35" s="50">
        <v>50</v>
      </c>
      <c r="O35" s="50" t="s">
        <v>18</v>
      </c>
      <c r="P35" s="51">
        <v>0.1107</v>
      </c>
      <c r="Q35" s="51">
        <v>0.8474</v>
      </c>
      <c r="R35" s="51">
        <v>0</v>
      </c>
      <c r="S35" s="48">
        <v>0.55</v>
      </c>
      <c r="T35" s="48">
        <v>3.5</v>
      </c>
      <c r="U35" s="221" t="s">
        <v>148</v>
      </c>
    </row>
    <row r="36" spans="1:21" s="10" customFormat="1" ht="13.5" customHeight="1">
      <c r="A36" s="46" t="s">
        <v>157</v>
      </c>
      <c r="B36" s="53"/>
      <c r="C36" s="46" t="s">
        <v>50</v>
      </c>
      <c r="D36" s="11">
        <f t="shared" si="0"/>
        <v>7</v>
      </c>
      <c r="E36" s="47" t="s">
        <v>49</v>
      </c>
      <c r="F36" s="220">
        <v>22</v>
      </c>
      <c r="G36" s="220">
        <v>23</v>
      </c>
      <c r="H36" s="220">
        <v>25</v>
      </c>
      <c r="I36" s="48">
        <v>2.6</v>
      </c>
      <c r="J36" s="48">
        <v>2.2</v>
      </c>
      <c r="K36" s="48">
        <v>2</v>
      </c>
      <c r="L36" s="48">
        <v>1.8</v>
      </c>
      <c r="M36" s="49">
        <v>1.1</v>
      </c>
      <c r="N36" s="50"/>
      <c r="O36" s="50"/>
      <c r="P36" s="51"/>
      <c r="Q36" s="51"/>
      <c r="R36" s="51"/>
      <c r="S36" s="48">
        <v>0.55</v>
      </c>
      <c r="T36" s="48">
        <v>2.25</v>
      </c>
      <c r="U36" s="221" t="s">
        <v>3</v>
      </c>
    </row>
    <row r="37" spans="1:21" s="10" customFormat="1" ht="13.5" customHeight="1">
      <c r="A37" s="46" t="s">
        <v>159</v>
      </c>
      <c r="B37" s="53"/>
      <c r="C37" s="46" t="s">
        <v>60</v>
      </c>
      <c r="D37" s="11">
        <f t="shared" si="0"/>
        <v>3</v>
      </c>
      <c r="E37" s="47" t="s">
        <v>43</v>
      </c>
      <c r="F37" s="220">
        <v>16</v>
      </c>
      <c r="G37" s="220">
        <v>16</v>
      </c>
      <c r="H37" s="220">
        <v>17</v>
      </c>
      <c r="I37" s="48">
        <v>3.7</v>
      </c>
      <c r="J37" s="48">
        <v>2.9</v>
      </c>
      <c r="K37" s="48">
        <v>2.3</v>
      </c>
      <c r="L37" s="48">
        <v>2.3</v>
      </c>
      <c r="M37" s="49">
        <v>1.2</v>
      </c>
      <c r="N37" s="51">
        <v>35</v>
      </c>
      <c r="O37" s="50" t="s">
        <v>17</v>
      </c>
      <c r="P37" s="51">
        <v>0.0925</v>
      </c>
      <c r="Q37" s="51">
        <v>1</v>
      </c>
      <c r="R37" s="51">
        <v>0</v>
      </c>
      <c r="S37" s="48">
        <v>0.5</v>
      </c>
      <c r="T37" s="48">
        <v>2.5</v>
      </c>
      <c r="U37" s="221" t="s">
        <v>148</v>
      </c>
    </row>
    <row r="38" spans="1:21" s="10" customFormat="1" ht="13.5" customHeight="1">
      <c r="A38" s="45" t="s">
        <v>204</v>
      </c>
      <c r="B38" s="53"/>
      <c r="C38" s="45" t="s">
        <v>189</v>
      </c>
      <c r="D38" s="11">
        <f t="shared" si="0"/>
        <v>3</v>
      </c>
      <c r="E38" s="47" t="s">
        <v>43</v>
      </c>
      <c r="F38" s="220">
        <v>23</v>
      </c>
      <c r="G38" s="220">
        <v>23</v>
      </c>
      <c r="H38" s="220">
        <v>24</v>
      </c>
      <c r="I38" s="48">
        <v>3.3</v>
      </c>
      <c r="J38" s="48">
        <v>2.7</v>
      </c>
      <c r="K38" s="48">
        <v>2.3</v>
      </c>
      <c r="L38" s="48">
        <v>2.1</v>
      </c>
      <c r="M38" s="49">
        <v>1.2</v>
      </c>
      <c r="N38" s="51">
        <v>35</v>
      </c>
      <c r="O38" s="50" t="s">
        <v>17</v>
      </c>
      <c r="P38" s="51">
        <v>0.0925</v>
      </c>
      <c r="Q38" s="51">
        <v>1</v>
      </c>
      <c r="R38" s="51">
        <v>0</v>
      </c>
      <c r="S38" s="48">
        <v>0.53</v>
      </c>
      <c r="T38" s="48">
        <v>3.34</v>
      </c>
      <c r="U38" s="221" t="s">
        <v>148</v>
      </c>
    </row>
    <row r="39" spans="1:21" s="10" customFormat="1" ht="13.5" customHeight="1">
      <c r="A39" s="46" t="s">
        <v>205</v>
      </c>
      <c r="B39" s="53"/>
      <c r="C39" s="45" t="s">
        <v>154</v>
      </c>
      <c r="D39" s="11">
        <f t="shared" si="0"/>
        <v>3</v>
      </c>
      <c r="E39" s="47" t="s">
        <v>43</v>
      </c>
      <c r="F39" s="220">
        <v>14</v>
      </c>
      <c r="G39" s="220">
        <v>14</v>
      </c>
      <c r="H39" s="220">
        <v>14</v>
      </c>
      <c r="I39" s="48">
        <v>3</v>
      </c>
      <c r="J39" s="48">
        <v>3</v>
      </c>
      <c r="K39" s="48">
        <v>2.4</v>
      </c>
      <c r="L39" s="48">
        <v>1.9</v>
      </c>
      <c r="M39" s="49">
        <v>1.2</v>
      </c>
      <c r="N39" s="51"/>
      <c r="O39" s="50"/>
      <c r="P39" s="51"/>
      <c r="Q39" s="51"/>
      <c r="R39" s="51"/>
      <c r="S39" s="48">
        <v>0.35</v>
      </c>
      <c r="T39" s="48">
        <v>2.5</v>
      </c>
      <c r="U39" s="221" t="s">
        <v>8</v>
      </c>
    </row>
    <row r="40" spans="1:21" s="10" customFormat="1" ht="13.5" customHeight="1">
      <c r="A40" s="46" t="s">
        <v>208</v>
      </c>
      <c r="B40" s="53"/>
      <c r="C40" s="46" t="s">
        <v>48</v>
      </c>
      <c r="D40" s="11">
        <f t="shared" si="0"/>
        <v>6</v>
      </c>
      <c r="E40" s="47" t="s">
        <v>47</v>
      </c>
      <c r="F40" s="220">
        <v>12</v>
      </c>
      <c r="G40" s="220">
        <v>13</v>
      </c>
      <c r="H40" s="220">
        <v>16</v>
      </c>
      <c r="I40" s="48">
        <v>1.9</v>
      </c>
      <c r="J40" s="48">
        <v>1.9</v>
      </c>
      <c r="K40" s="48">
        <v>1.9</v>
      </c>
      <c r="L40" s="48">
        <v>1.6</v>
      </c>
      <c r="M40" s="49">
        <v>1.1</v>
      </c>
      <c r="N40" s="50"/>
      <c r="O40" s="50"/>
      <c r="P40" s="51"/>
      <c r="Q40" s="51"/>
      <c r="R40" s="51"/>
      <c r="S40" s="48">
        <v>0.4</v>
      </c>
      <c r="T40" s="48">
        <v>3</v>
      </c>
      <c r="U40" s="221" t="s">
        <v>3</v>
      </c>
    </row>
    <row r="41" spans="1:21" s="10" customFormat="1" ht="13.5" customHeight="1">
      <c r="A41" s="46" t="s">
        <v>155</v>
      </c>
      <c r="B41" s="53"/>
      <c r="C41" s="46" t="s">
        <v>208</v>
      </c>
      <c r="D41" s="11">
        <f t="shared" si="0"/>
        <v>8</v>
      </c>
      <c r="E41" s="47" t="s">
        <v>54</v>
      </c>
      <c r="F41" s="220">
        <v>24</v>
      </c>
      <c r="G41" s="220">
        <v>24</v>
      </c>
      <c r="H41" s="220">
        <v>24</v>
      </c>
      <c r="I41" s="48">
        <v>2.2</v>
      </c>
      <c r="J41" s="48">
        <v>2.2</v>
      </c>
      <c r="K41" s="48">
        <v>2.2</v>
      </c>
      <c r="L41" s="48">
        <v>1.8</v>
      </c>
      <c r="M41" s="49">
        <v>1.3</v>
      </c>
      <c r="N41" s="50"/>
      <c r="O41" s="50"/>
      <c r="P41" s="51"/>
      <c r="Q41" s="51"/>
      <c r="R41" s="51"/>
      <c r="S41" s="48">
        <v>0.4</v>
      </c>
      <c r="T41" s="48">
        <v>3.25</v>
      </c>
      <c r="U41" s="221" t="s">
        <v>12</v>
      </c>
    </row>
    <row r="42" spans="1:21" ht="12.75" customHeight="1">
      <c r="A42" s="46" t="s">
        <v>11</v>
      </c>
      <c r="B42" s="53"/>
      <c r="C42" s="46" t="s">
        <v>155</v>
      </c>
      <c r="D42" s="11">
        <f t="shared" si="0"/>
        <v>8</v>
      </c>
      <c r="E42" s="47" t="s">
        <v>54</v>
      </c>
      <c r="F42" s="220">
        <v>10</v>
      </c>
      <c r="G42" s="220">
        <v>11</v>
      </c>
      <c r="H42" s="220">
        <v>13</v>
      </c>
      <c r="I42" s="48">
        <v>3.7</v>
      </c>
      <c r="J42" s="48">
        <v>3.2</v>
      </c>
      <c r="K42" s="48">
        <v>3</v>
      </c>
      <c r="L42" s="48">
        <v>2.5</v>
      </c>
      <c r="M42" s="49">
        <v>1.3</v>
      </c>
      <c r="N42" s="50"/>
      <c r="O42" s="50"/>
      <c r="P42" s="51"/>
      <c r="Q42" s="51"/>
      <c r="R42" s="51"/>
      <c r="S42" s="48">
        <v>0.4</v>
      </c>
      <c r="T42" s="48">
        <v>3.25</v>
      </c>
      <c r="U42" s="221" t="s">
        <v>9</v>
      </c>
    </row>
    <row r="43" spans="1:21" ht="12.75">
      <c r="A43" s="46" t="s">
        <v>207</v>
      </c>
      <c r="B43" s="53"/>
      <c r="C43" s="46" t="s">
        <v>11</v>
      </c>
      <c r="D43" s="11">
        <f t="shared" si="0"/>
        <v>8</v>
      </c>
      <c r="E43" s="47" t="s">
        <v>54</v>
      </c>
      <c r="F43" s="220">
        <v>21</v>
      </c>
      <c r="G43" s="220">
        <v>21</v>
      </c>
      <c r="H43" s="220">
        <v>22</v>
      </c>
      <c r="I43" s="48">
        <v>3.3</v>
      </c>
      <c r="J43" s="48">
        <v>3.3</v>
      </c>
      <c r="K43" s="48">
        <v>2.7</v>
      </c>
      <c r="L43" s="48">
        <v>2.2</v>
      </c>
      <c r="M43" s="49">
        <v>1.3</v>
      </c>
      <c r="N43" s="50"/>
      <c r="O43" s="50"/>
      <c r="P43" s="51"/>
      <c r="Q43" s="51"/>
      <c r="R43" s="51"/>
      <c r="S43" s="48">
        <v>0.4</v>
      </c>
      <c r="T43" s="48">
        <v>3.25</v>
      </c>
      <c r="U43" s="221" t="s">
        <v>9</v>
      </c>
    </row>
    <row r="44" spans="1:21" ht="12.75">
      <c r="A44" s="46" t="s">
        <v>10</v>
      </c>
      <c r="B44" s="53"/>
      <c r="C44" s="46" t="s">
        <v>207</v>
      </c>
      <c r="D44" s="11">
        <f t="shared" si="0"/>
        <v>8</v>
      </c>
      <c r="E44" s="47" t="s">
        <v>54</v>
      </c>
      <c r="F44" s="220">
        <v>24</v>
      </c>
      <c r="G44" s="220">
        <v>24</v>
      </c>
      <c r="H44" s="220">
        <v>24</v>
      </c>
      <c r="I44" s="48">
        <v>1.8</v>
      </c>
      <c r="J44" s="48">
        <v>1.8</v>
      </c>
      <c r="K44" s="48">
        <v>1.8</v>
      </c>
      <c r="L44" s="48">
        <v>1.8</v>
      </c>
      <c r="M44" s="49">
        <v>1.3</v>
      </c>
      <c r="N44" s="50"/>
      <c r="O44" s="50"/>
      <c r="P44" s="51"/>
      <c r="Q44" s="51"/>
      <c r="R44" s="51"/>
      <c r="S44" s="48"/>
      <c r="T44" s="48"/>
      <c r="U44" s="221" t="s">
        <v>150</v>
      </c>
    </row>
    <row r="45" spans="1:21" ht="12.75">
      <c r="A45" s="46" t="s">
        <v>188</v>
      </c>
      <c r="B45" s="53"/>
      <c r="C45" s="46" t="s">
        <v>10</v>
      </c>
      <c r="D45" s="11">
        <f t="shared" si="0"/>
        <v>8</v>
      </c>
      <c r="E45" s="47" t="s">
        <v>54</v>
      </c>
      <c r="F45" s="220">
        <v>17</v>
      </c>
      <c r="G45" s="220">
        <v>17</v>
      </c>
      <c r="H45" s="220">
        <v>17</v>
      </c>
      <c r="I45" s="48">
        <v>3.3</v>
      </c>
      <c r="J45" s="48">
        <v>3.3</v>
      </c>
      <c r="K45" s="48">
        <v>2.7</v>
      </c>
      <c r="L45" s="48">
        <v>2.2</v>
      </c>
      <c r="M45" s="49">
        <v>1.3</v>
      </c>
      <c r="N45" s="50"/>
      <c r="O45" s="50"/>
      <c r="P45" s="51"/>
      <c r="Q45" s="51"/>
      <c r="R45" s="51"/>
      <c r="S45" s="48">
        <v>0.4</v>
      </c>
      <c r="T45" s="48">
        <v>3.25</v>
      </c>
      <c r="U45" s="221" t="s">
        <v>1</v>
      </c>
    </row>
    <row r="46" spans="1:21" ht="12.75">
      <c r="A46" s="45" t="s">
        <v>183</v>
      </c>
      <c r="B46" s="53"/>
      <c r="C46" s="46" t="s">
        <v>188</v>
      </c>
      <c r="D46" s="11">
        <f t="shared" si="0"/>
        <v>8</v>
      </c>
      <c r="E46" s="47" t="s">
        <v>54</v>
      </c>
      <c r="F46" s="220">
        <v>21</v>
      </c>
      <c r="G46" s="220">
        <v>21</v>
      </c>
      <c r="H46" s="220">
        <v>20</v>
      </c>
      <c r="I46" s="48">
        <v>4.1</v>
      </c>
      <c r="J46" s="48">
        <v>3.9</v>
      </c>
      <c r="K46" s="48">
        <v>3.9</v>
      </c>
      <c r="L46" s="48">
        <v>3.7</v>
      </c>
      <c r="M46" s="49">
        <v>1.1</v>
      </c>
      <c r="N46" s="50"/>
      <c r="O46" s="50"/>
      <c r="P46" s="51"/>
      <c r="Q46" s="51"/>
      <c r="R46" s="51"/>
      <c r="S46" s="48">
        <v>0.46</v>
      </c>
      <c r="T46" s="48">
        <v>3.53</v>
      </c>
      <c r="U46" s="221" t="s">
        <v>13</v>
      </c>
    </row>
    <row r="47" ht="12.75">
      <c r="B47" s="10"/>
    </row>
    <row r="48" ht="12.75">
      <c r="B48" s="10"/>
    </row>
    <row r="49" ht="12.75">
      <c r="B49" s="10"/>
    </row>
    <row r="50" ht="12.75">
      <c r="B50" s="10"/>
    </row>
    <row r="51" ht="12.75">
      <c r="B51" s="10"/>
    </row>
  </sheetData>
  <sheetProtection password="CFEB" sheet="1" selectLockedCells="1"/>
  <mergeCells count="11">
    <mergeCell ref="N2:R2"/>
    <mergeCell ref="E2:E3"/>
    <mergeCell ref="T2:T3"/>
    <mergeCell ref="U2:U3"/>
    <mergeCell ref="M2:M3"/>
    <mergeCell ref="C2:C3"/>
    <mergeCell ref="A2:A3"/>
    <mergeCell ref="F2:H2"/>
    <mergeCell ref="S2:S3"/>
    <mergeCell ref="I2:L2"/>
    <mergeCell ref="D2:D3"/>
  </mergeCells>
  <dataValidations count="1">
    <dataValidation type="list" allowBlank="1" showInputMessage="1" sqref="E4:E46">
      <formula1>"composées, crucifères, graminées, hydrophyllacées, légumineuses, linéacées, polygonnacées, autres"</formula1>
    </dataValidation>
  </dataValidations>
  <printOptions/>
  <pageMargins left="0.787401575" right="0.787401575" top="0.984251969" bottom="0.984251969"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Feuil5"/>
  <dimension ref="A1:T5"/>
  <sheetViews>
    <sheetView zoomScalePageLayoutView="0" workbookViewId="0" topLeftCell="A1">
      <pane ySplit="3" topLeftCell="A4" activePane="bottomLeft" state="frozen"/>
      <selection pane="topLeft" activeCell="A1" sqref="A1"/>
      <selection pane="bottomLeft" activeCell="A1" sqref="A1:IV16384"/>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3" t="s">
        <v>95</v>
      </c>
      <c r="C2" s="344"/>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58</v>
      </c>
      <c r="D4" s="239">
        <v>40787</v>
      </c>
      <c r="E4" s="116" t="s">
        <v>217</v>
      </c>
      <c r="F4" s="115">
        <v>18</v>
      </c>
      <c r="G4" s="242">
        <v>0.88</v>
      </c>
      <c r="H4" s="117">
        <v>4.3</v>
      </c>
      <c r="I4" s="115">
        <v>37.839999999999996</v>
      </c>
      <c r="J4" s="117">
        <v>1.3</v>
      </c>
      <c r="K4" s="115">
        <v>49.192</v>
      </c>
      <c r="L4" s="115">
        <v>9.767441860465116</v>
      </c>
      <c r="M4" s="115">
        <v>50</v>
      </c>
      <c r="N4" s="245">
        <v>24.596</v>
      </c>
      <c r="O4" s="117">
        <v>0.55</v>
      </c>
      <c r="P4" s="243">
        <v>6.292000000000001</v>
      </c>
      <c r="Q4" s="117">
        <v>3.5</v>
      </c>
      <c r="R4" s="243">
        <v>40.040000000000006</v>
      </c>
      <c r="S4" s="231" t="s">
        <v>96</v>
      </c>
      <c r="T4" s="126"/>
    </row>
    <row r="5" spans="1:20" s="122" customFormat="1" ht="14.25" thickBot="1" thickTop="1">
      <c r="A5" s="32"/>
      <c r="B5" s="118" t="s">
        <v>98</v>
      </c>
      <c r="C5" s="233" t="s">
        <v>143</v>
      </c>
      <c r="D5" s="240"/>
      <c r="E5" s="120"/>
      <c r="F5" s="119"/>
      <c r="G5" s="247">
        <v>0.88</v>
      </c>
      <c r="H5" s="121"/>
      <c r="I5" s="119"/>
      <c r="J5" s="121"/>
      <c r="K5" s="119"/>
      <c r="L5" s="119"/>
      <c r="M5" s="119"/>
      <c r="N5" s="246">
        <v>20</v>
      </c>
      <c r="O5" s="121"/>
      <c r="P5" s="244">
        <v>5</v>
      </c>
      <c r="Q5" s="121"/>
      <c r="R5" s="244">
        <v>40</v>
      </c>
      <c r="S5" s="231" t="s">
        <v>97</v>
      </c>
      <c r="T5" s="127">
        <v>40892</v>
      </c>
    </row>
    <row r="6" ht="13.5" thickTop="1"/>
  </sheetData>
  <sheetProtection password="CFEB" sheet="1" objects="1" scenarios="1" selectLockedCells="1"/>
  <mergeCells count="1">
    <mergeCell ref="B2:C2"/>
  </mergeCells>
  <printOptions/>
  <pageMargins left="0.51" right="0.53" top="0.35" bottom="0.36" header="0.32"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6"/>
  <dimension ref="A1:T5"/>
  <sheetViews>
    <sheetView zoomScalePageLayoutView="0" workbookViewId="0" topLeftCell="A1">
      <pane ySplit="2" topLeftCell="A3" activePane="bottomLeft" state="frozen"/>
      <selection pane="topLeft" activeCell="E27" sqref="E27"/>
      <selection pane="bottomLeft" activeCell="N10" sqref="N10"/>
    </sheetView>
  </sheetViews>
  <sheetFormatPr defaultColWidth="11.421875" defaultRowHeight="12.75"/>
  <cols>
    <col min="1" max="1" width="1.57421875" style="32" customWidth="1"/>
    <col min="2" max="2" width="2.00390625" style="36" customWidth="1"/>
    <col min="3" max="3" width="24.421875" style="32" customWidth="1"/>
    <col min="4" max="4" width="4.28125" style="32" customWidth="1"/>
    <col min="5" max="5" width="6.421875" style="32" customWidth="1"/>
    <col min="6" max="6" width="4.28125" style="32" customWidth="1"/>
    <col min="7" max="7" width="6.421875" style="32" customWidth="1"/>
    <col min="8" max="8" width="4.28125" style="32" customWidth="1"/>
    <col min="9" max="9" width="6.421875" style="32" customWidth="1"/>
    <col min="10" max="10" width="4.28125" style="32" customWidth="1"/>
    <col min="11" max="11" width="6.421875" style="32" customWidth="1"/>
    <col min="12" max="13" width="4.28125" style="32" customWidth="1"/>
    <col min="14" max="14" width="6.421875" style="32" customWidth="1"/>
    <col min="15" max="15" width="4.28125" style="32" customWidth="1"/>
    <col min="16" max="16" width="6.421875" style="32" customWidth="1"/>
    <col min="17" max="17" width="4.28125" style="32" customWidth="1"/>
    <col min="18" max="18" width="6.421875" style="32" customWidth="1"/>
    <col min="19" max="19" width="8.140625" style="32" customWidth="1"/>
    <col min="20" max="20" width="21.421875" style="32" customWidth="1"/>
    <col min="21" max="16384" width="11.421875" style="32" customWidth="1"/>
  </cols>
  <sheetData>
    <row r="1" spans="4:18" ht="7.5" customHeight="1">
      <c r="D1" s="44"/>
      <c r="E1" s="44"/>
      <c r="F1" s="44"/>
      <c r="G1" s="44"/>
      <c r="H1" s="44"/>
      <c r="I1" s="44"/>
      <c r="J1" s="44"/>
      <c r="K1" s="44"/>
      <c r="L1" s="44"/>
      <c r="M1" s="44"/>
      <c r="N1" s="44"/>
      <c r="O1" s="44"/>
      <c r="P1" s="44"/>
      <c r="Q1" s="44"/>
      <c r="R1" s="44"/>
    </row>
    <row r="2" spans="2:20" ht="92.25" customHeight="1">
      <c r="B2" s="343" t="s">
        <v>95</v>
      </c>
      <c r="C2" s="344"/>
      <c r="D2" s="101" t="s">
        <v>178</v>
      </c>
      <c r="E2" s="224" t="s">
        <v>162</v>
      </c>
      <c r="F2" s="54" t="s">
        <v>89</v>
      </c>
      <c r="G2" s="225" t="s">
        <v>163</v>
      </c>
      <c r="H2" s="102" t="s">
        <v>64</v>
      </c>
      <c r="I2" s="226" t="s">
        <v>164</v>
      </c>
      <c r="J2" s="103" t="s">
        <v>62</v>
      </c>
      <c r="K2" s="227" t="s">
        <v>165</v>
      </c>
      <c r="L2" s="228" t="s">
        <v>35</v>
      </c>
      <c r="M2" s="104" t="s">
        <v>85</v>
      </c>
      <c r="N2" s="229" t="s">
        <v>166</v>
      </c>
      <c r="O2" s="248" t="s">
        <v>179</v>
      </c>
      <c r="P2" s="230" t="s">
        <v>181</v>
      </c>
      <c r="Q2" s="223" t="s">
        <v>182</v>
      </c>
      <c r="R2" s="249" t="s">
        <v>180</v>
      </c>
      <c r="S2" s="55"/>
      <c r="T2" s="56"/>
    </row>
    <row r="3" spans="2:20" s="105" customFormat="1" ht="3" customHeight="1">
      <c r="B3" s="106"/>
      <c r="C3" s="106"/>
      <c r="D3" s="107"/>
      <c r="E3" s="108"/>
      <c r="F3" s="109"/>
      <c r="G3" s="108"/>
      <c r="H3" s="109"/>
      <c r="I3" s="108"/>
      <c r="J3" s="110"/>
      <c r="K3" s="108"/>
      <c r="L3" s="111"/>
      <c r="M3" s="110"/>
      <c r="N3" s="108"/>
      <c r="O3" s="109"/>
      <c r="P3" s="108"/>
      <c r="Q3" s="109"/>
      <c r="R3" s="108"/>
      <c r="S3" s="112"/>
      <c r="T3" s="112"/>
    </row>
    <row r="4" spans="2:20" s="113" customFormat="1" ht="13.5" thickBot="1">
      <c r="B4" s="114">
        <v>1</v>
      </c>
      <c r="C4" s="232" t="s">
        <v>58</v>
      </c>
      <c r="D4" s="239">
        <v>40787</v>
      </c>
      <c r="E4" s="116" t="s">
        <v>217</v>
      </c>
      <c r="F4" s="115">
        <v>18</v>
      </c>
      <c r="G4" s="242">
        <v>0.88</v>
      </c>
      <c r="H4" s="117">
        <v>4.3</v>
      </c>
      <c r="I4" s="115">
        <v>37.839999999999996</v>
      </c>
      <c r="J4" s="117">
        <v>1.3</v>
      </c>
      <c r="K4" s="115">
        <v>49.192</v>
      </c>
      <c r="L4" s="115">
        <v>9.767441860465116</v>
      </c>
      <c r="M4" s="115">
        <v>50</v>
      </c>
      <c r="N4" s="245">
        <v>24.596</v>
      </c>
      <c r="O4" s="117">
        <v>0.55</v>
      </c>
      <c r="P4" s="243">
        <v>6.292000000000001</v>
      </c>
      <c r="Q4" s="117">
        <v>3.5</v>
      </c>
      <c r="R4" s="243">
        <v>40.040000000000006</v>
      </c>
      <c r="S4" s="231" t="s">
        <v>96</v>
      </c>
      <c r="T4" s="126"/>
    </row>
    <row r="5" spans="1:20" s="122" customFormat="1" ht="14.25" thickBot="1" thickTop="1">
      <c r="A5" s="32"/>
      <c r="B5" s="118" t="s">
        <v>98</v>
      </c>
      <c r="C5" s="233" t="s">
        <v>143</v>
      </c>
      <c r="D5" s="240"/>
      <c r="E5" s="120"/>
      <c r="F5" s="119"/>
      <c r="G5" s="247">
        <v>0.88</v>
      </c>
      <c r="H5" s="121"/>
      <c r="I5" s="119"/>
      <c r="J5" s="121"/>
      <c r="K5" s="119"/>
      <c r="L5" s="119"/>
      <c r="M5" s="119"/>
      <c r="N5" s="246">
        <v>20</v>
      </c>
      <c r="O5" s="121"/>
      <c r="P5" s="244">
        <v>5</v>
      </c>
      <c r="Q5" s="121"/>
      <c r="R5" s="244">
        <v>40</v>
      </c>
      <c r="S5" s="231" t="s">
        <v>97</v>
      </c>
      <c r="T5" s="127">
        <v>40892</v>
      </c>
    </row>
    <row r="6" ht="13.5" thickTop="1"/>
  </sheetData>
  <sheetProtection selectLockedCells="1"/>
  <mergeCells count="1">
    <mergeCell ref="B2:C2"/>
  </mergeCells>
  <printOptions/>
  <pageMargins left="0.5" right="0.5" top="0.31" bottom="0.37" header="0.34" footer="0.3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ModifiedBy>
  <cp:lastPrinted>2009-12-11T17:34:28Z</cp:lastPrinted>
  <dcterms:created xsi:type="dcterms:W3CDTF">1996-10-21T11:03:58Z</dcterms:created>
  <dcterms:modified xsi:type="dcterms:W3CDTF">2012-08-02T15:56:09Z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